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USUARIO\Downloads\"/>
    </mc:Choice>
  </mc:AlternateContent>
  <xr:revisionPtr revIDLastSave="0" documentId="8_{0EAC185E-5A19-4903-ADC7-E48795F78244}" xr6:coauthVersionLast="44" xr6:coauthVersionMax="44" xr10:uidLastSave="{00000000-0000-0000-0000-000000000000}"/>
  <bookViews>
    <workbookView xWindow="-120" yWindow="-120" windowWidth="29040" windowHeight="15840" activeTab="1" xr2:uid="{2EC5BD15-0667-4BBA-AED1-70B43424A487}"/>
  </bookViews>
  <sheets>
    <sheet name="2023" sheetId="2" r:id="rId1"/>
    <sheet name="2024" sheetId="1" r:id="rId2"/>
  </sheets>
  <definedNames>
    <definedName name="_xlnm._FilterDatabase" localSheetId="0" hidden="1">'2023'!$A$2:$K$65</definedName>
    <definedName name="_xlnm._FilterDatabase" localSheetId="1" hidden="1">'2024'!$A$2:$K$63</definedName>
    <definedName name="a" localSheetId="0">'2023'!#REF!</definedName>
    <definedName name="a" localSheetId="1">'2024'!#REF!</definedName>
    <definedName name="_xlnm.Print_Titles" localSheetId="0">'2023'!$1:$4</definedName>
    <definedName name="_xlnm.Print_Titles" localSheetId="1">'2024'!$1:$4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71" i="2" l="1"/>
  <c r="J71" i="2" s="1"/>
  <c r="H70" i="2"/>
  <c r="J70" i="2" s="1"/>
  <c r="H69" i="2"/>
  <c r="J69" i="2" s="1"/>
  <c r="F64" i="2"/>
  <c r="K64" i="2" s="1"/>
  <c r="F63" i="2"/>
  <c r="K63" i="2" s="1"/>
  <c r="F62" i="2"/>
  <c r="K62" i="2" s="1"/>
  <c r="F61" i="2"/>
  <c r="K61" i="2" s="1"/>
  <c r="F60" i="2"/>
  <c r="K60" i="2" s="1"/>
  <c r="F59" i="2"/>
  <c r="K59" i="2" s="1"/>
  <c r="F58" i="2"/>
  <c r="K58" i="2" s="1"/>
  <c r="F57" i="2"/>
  <c r="K57" i="2" s="1"/>
  <c r="F56" i="2"/>
  <c r="K56" i="2" s="1"/>
  <c r="F55" i="2"/>
  <c r="K55" i="2" s="1"/>
  <c r="F54" i="2"/>
  <c r="K54" i="2" s="1"/>
  <c r="F53" i="2"/>
  <c r="K53" i="2" s="1"/>
  <c r="F52" i="2"/>
  <c r="K52" i="2" s="1"/>
  <c r="F51" i="2"/>
  <c r="K51" i="2" s="1"/>
  <c r="F50" i="2"/>
  <c r="K50" i="2" s="1"/>
  <c r="F49" i="2"/>
  <c r="K49" i="2" s="1"/>
  <c r="F48" i="2"/>
  <c r="K48" i="2" s="1"/>
  <c r="F47" i="2"/>
  <c r="K47" i="2" s="1"/>
  <c r="F46" i="2"/>
  <c r="K46" i="2" s="1"/>
  <c r="F45" i="2"/>
  <c r="K45" i="2" s="1"/>
  <c r="B45" i="2"/>
  <c r="B46" i="2" s="1"/>
  <c r="B47" i="2" s="1"/>
  <c r="B48" i="2" s="1"/>
  <c r="B49" i="2" s="1"/>
  <c r="B50" i="2" s="1"/>
  <c r="B51" i="2" s="1"/>
  <c r="B52" i="2" s="1"/>
  <c r="B53" i="2" s="1"/>
  <c r="B54" i="2" s="1"/>
  <c r="B55" i="2" s="1"/>
  <c r="B56" i="2" s="1"/>
  <c r="B57" i="2" s="1"/>
  <c r="B58" i="2" s="1"/>
  <c r="B59" i="2" s="1"/>
  <c r="B60" i="2" s="1"/>
  <c r="B61" i="2" s="1"/>
  <c r="B62" i="2" s="1"/>
  <c r="B63" i="2" s="1"/>
  <c r="B64" i="2" s="1"/>
  <c r="F44" i="2"/>
  <c r="K44" i="2" s="1"/>
  <c r="I43" i="2"/>
  <c r="F43" i="2"/>
  <c r="I42" i="2"/>
  <c r="F42" i="2"/>
  <c r="I41" i="2"/>
  <c r="F41" i="2"/>
  <c r="I40" i="2"/>
  <c r="F40" i="2"/>
  <c r="F39" i="2"/>
  <c r="K39" i="2" s="1"/>
  <c r="F38" i="2"/>
  <c r="K38" i="2" s="1"/>
  <c r="F37" i="2"/>
  <c r="K37" i="2" s="1"/>
  <c r="F36" i="2"/>
  <c r="K36" i="2" s="1"/>
  <c r="B36" i="2"/>
  <c r="B37" i="2" s="1"/>
  <c r="B38" i="2" s="1"/>
  <c r="B39" i="2" s="1"/>
  <c r="B40" i="2" s="1"/>
  <c r="F35" i="2"/>
  <c r="K35" i="2" s="1"/>
  <c r="F34" i="2"/>
  <c r="K34" i="2" s="1"/>
  <c r="F33" i="2"/>
  <c r="F32" i="2"/>
  <c r="F31" i="2"/>
  <c r="F30" i="2"/>
  <c r="F29" i="2"/>
  <c r="K29" i="2" s="1"/>
  <c r="F28" i="2"/>
  <c r="K28" i="2" s="1"/>
  <c r="F27" i="2"/>
  <c r="K27" i="2" s="1"/>
  <c r="F26" i="2"/>
  <c r="K26" i="2" s="1"/>
  <c r="F25" i="2"/>
  <c r="K25" i="2" s="1"/>
  <c r="F24" i="2"/>
  <c r="K24" i="2" s="1"/>
  <c r="F23" i="2"/>
  <c r="K23" i="2" s="1"/>
  <c r="F22" i="2"/>
  <c r="K22" i="2" s="1"/>
  <c r="F21" i="2"/>
  <c r="K21" i="2" s="1"/>
  <c r="F20" i="2"/>
  <c r="K20" i="2" s="1"/>
  <c r="B20" i="2"/>
  <c r="B21" i="2" s="1"/>
  <c r="B22" i="2" s="1"/>
  <c r="B23" i="2" s="1"/>
  <c r="B24" i="2" s="1"/>
  <c r="B25" i="2" s="1"/>
  <c r="B26" i="2" s="1"/>
  <c r="B27" i="2" s="1"/>
  <c r="B28" i="2" s="1"/>
  <c r="F19" i="2"/>
  <c r="K19" i="2" s="1"/>
  <c r="F18" i="2"/>
  <c r="F17" i="2"/>
  <c r="F16" i="2"/>
  <c r="F15" i="2"/>
  <c r="F14" i="2"/>
  <c r="F13" i="2"/>
  <c r="K13" i="2" s="1"/>
  <c r="F12" i="2"/>
  <c r="K12" i="2" s="1"/>
  <c r="F11" i="2"/>
  <c r="K11" i="2" s="1"/>
  <c r="F10" i="2"/>
  <c r="K10" i="2" s="1"/>
  <c r="J9" i="2"/>
  <c r="F9" i="2"/>
  <c r="K9" i="2" s="1"/>
  <c r="F8" i="2"/>
  <c r="K8" i="2" s="1"/>
  <c r="F7" i="2"/>
  <c r="K7" i="2" s="1"/>
  <c r="F6" i="2"/>
  <c r="K6" i="2" s="1"/>
  <c r="B6" i="2"/>
  <c r="B7" i="2" s="1"/>
  <c r="B8" i="2" s="1"/>
  <c r="F5" i="2"/>
  <c r="K41" i="2" l="1"/>
  <c r="J72" i="2"/>
  <c r="K43" i="2"/>
  <c r="K40" i="2"/>
  <c r="F65" i="2"/>
  <c r="J40" i="2"/>
  <c r="K42" i="2"/>
  <c r="K5" i="2"/>
  <c r="K65" i="2" l="1"/>
  <c r="F62" i="1" l="1"/>
  <c r="K62" i="1" s="1"/>
  <c r="F61" i="1"/>
  <c r="K61" i="1" s="1"/>
  <c r="F60" i="1"/>
  <c r="K60" i="1" s="1"/>
  <c r="F59" i="1"/>
  <c r="K59" i="1" s="1"/>
  <c r="I58" i="1"/>
  <c r="J58" i="1" s="1"/>
  <c r="F58" i="1"/>
  <c r="F57" i="1"/>
  <c r="K57" i="1" s="1"/>
  <c r="F56" i="1"/>
  <c r="K56" i="1" s="1"/>
  <c r="F55" i="1"/>
  <c r="K55" i="1" s="1"/>
  <c r="F54" i="1"/>
  <c r="K54" i="1" s="1"/>
  <c r="H53" i="1"/>
  <c r="G53" i="1"/>
  <c r="F53" i="1"/>
  <c r="K53" i="1" s="1"/>
  <c r="F52" i="1"/>
  <c r="K52" i="1" s="1"/>
  <c r="F51" i="1"/>
  <c r="K51" i="1" s="1"/>
  <c r="F50" i="1"/>
  <c r="K50" i="1" s="1"/>
  <c r="F49" i="1"/>
  <c r="K49" i="1" s="1"/>
  <c r="F48" i="1"/>
  <c r="K48" i="1" s="1"/>
  <c r="F47" i="1"/>
  <c r="K47" i="1" s="1"/>
  <c r="F46" i="1"/>
  <c r="K46" i="1" s="1"/>
  <c r="F45" i="1"/>
  <c r="K45" i="1" s="1"/>
  <c r="F44" i="1"/>
  <c r="K44" i="1" s="1"/>
  <c r="F43" i="1"/>
  <c r="K43" i="1" s="1"/>
  <c r="B43" i="1"/>
  <c r="B44" i="1" s="1"/>
  <c r="B45" i="1" s="1"/>
  <c r="B46" i="1" s="1"/>
  <c r="B47" i="1" s="1"/>
  <c r="B48" i="1" s="1"/>
  <c r="B49" i="1" s="1"/>
  <c r="B50" i="1" s="1"/>
  <c r="B51" i="1" s="1"/>
  <c r="B52" i="1" s="1"/>
  <c r="B53" i="1" s="1"/>
  <c r="B54" i="1" s="1"/>
  <c r="B55" i="1" s="1"/>
  <c r="B56" i="1" s="1"/>
  <c r="B57" i="1" s="1"/>
  <c r="B58" i="1" s="1"/>
  <c r="B59" i="1" s="1"/>
  <c r="B60" i="1" s="1"/>
  <c r="B61" i="1" s="1"/>
  <c r="B62" i="1" s="1"/>
  <c r="F42" i="1"/>
  <c r="K42" i="1" s="1"/>
  <c r="F41" i="1"/>
  <c r="K41" i="1" s="1"/>
  <c r="F40" i="1"/>
  <c r="K40" i="1" s="1"/>
  <c r="F39" i="1"/>
  <c r="K39" i="1" s="1"/>
  <c r="F38" i="1"/>
  <c r="K38" i="1" s="1"/>
  <c r="F37" i="1"/>
  <c r="K37" i="1" s="1"/>
  <c r="F36" i="1"/>
  <c r="K36" i="1" s="1"/>
  <c r="B36" i="1"/>
  <c r="B37" i="1" s="1"/>
  <c r="B38" i="1" s="1"/>
  <c r="B39" i="1" s="1"/>
  <c r="F35" i="1"/>
  <c r="K35" i="1" s="1"/>
  <c r="F34" i="1"/>
  <c r="K34" i="1" s="1"/>
  <c r="F33" i="1"/>
  <c r="K33" i="1" s="1"/>
  <c r="F32" i="1"/>
  <c r="K32" i="1" s="1"/>
  <c r="F31" i="1"/>
  <c r="K31" i="1" s="1"/>
  <c r="F30" i="1"/>
  <c r="K30" i="1" s="1"/>
  <c r="F29" i="1"/>
  <c r="K29" i="1" s="1"/>
  <c r="F28" i="1"/>
  <c r="K28" i="1" s="1"/>
  <c r="F27" i="1"/>
  <c r="K27" i="1" s="1"/>
  <c r="F26" i="1"/>
  <c r="K26" i="1" s="1"/>
  <c r="F25" i="1"/>
  <c r="K25" i="1" s="1"/>
  <c r="F24" i="1"/>
  <c r="K24" i="1" s="1"/>
  <c r="F23" i="1"/>
  <c r="K23" i="1" s="1"/>
  <c r="F22" i="1"/>
  <c r="K22" i="1" s="1"/>
  <c r="F21" i="1"/>
  <c r="K21" i="1" s="1"/>
  <c r="F20" i="1"/>
  <c r="K20" i="1" s="1"/>
  <c r="B20" i="1"/>
  <c r="B21" i="1" s="1"/>
  <c r="B22" i="1" s="1"/>
  <c r="B23" i="1" s="1"/>
  <c r="B24" i="1" s="1"/>
  <c r="B25" i="1" s="1"/>
  <c r="B26" i="1" s="1"/>
  <c r="B27" i="1" s="1"/>
  <c r="B28" i="1" s="1"/>
  <c r="F19" i="1"/>
  <c r="K19" i="1" s="1"/>
  <c r="F18" i="1"/>
  <c r="K18" i="1" s="1"/>
  <c r="F17" i="1"/>
  <c r="K17" i="1" s="1"/>
  <c r="F16" i="1"/>
  <c r="K16" i="1" s="1"/>
  <c r="F15" i="1"/>
  <c r="K15" i="1" s="1"/>
  <c r="F14" i="1"/>
  <c r="K14" i="1" s="1"/>
  <c r="F13" i="1"/>
  <c r="K13" i="1" s="1"/>
  <c r="F12" i="1"/>
  <c r="K12" i="1" s="1"/>
  <c r="F11" i="1"/>
  <c r="K11" i="1" s="1"/>
  <c r="F10" i="1"/>
  <c r="K10" i="1" s="1"/>
  <c r="M9" i="1"/>
  <c r="F9" i="1"/>
  <c r="K9" i="1" s="1"/>
  <c r="F8" i="1"/>
  <c r="K8" i="1" s="1"/>
  <c r="F7" i="1"/>
  <c r="K7" i="1" s="1"/>
  <c r="F6" i="1"/>
  <c r="K6" i="1" s="1"/>
  <c r="B6" i="1"/>
  <c r="B7" i="1" s="1"/>
  <c r="B8" i="1" s="1"/>
  <c r="F5" i="1"/>
  <c r="I53" i="1" l="1"/>
  <c r="K58" i="1"/>
  <c r="F63" i="1"/>
  <c r="K5" i="1"/>
  <c r="K63" i="1" l="1"/>
</calcChain>
</file>

<file path=xl/sharedStrings.xml><?xml version="1.0" encoding="utf-8"?>
<sst xmlns="http://schemas.openxmlformats.org/spreadsheetml/2006/main" count="818" uniqueCount="214">
  <si>
    <t>PLAN OPERATIVO INSTITUCIONAL VIGENCIA 2024
SUBRED INTEGRADA DE SERVICIOS DE SALUD SUR E.S.E.</t>
  </si>
  <si>
    <t xml:space="preserve">OBJETIVOS ESTRATEGICOS </t>
  </si>
  <si>
    <t>No</t>
  </si>
  <si>
    <t xml:space="preserve">META </t>
  </si>
  <si>
    <t xml:space="preserve">NOMBRE DEL INDICADOR </t>
  </si>
  <si>
    <t>FORMULA INDICADORES</t>
  </si>
  <si>
    <t>AÑO 2024</t>
  </si>
  <si>
    <t>Ponderación Indicadores</t>
  </si>
  <si>
    <t xml:space="preserve">Numerador </t>
  </si>
  <si>
    <t xml:space="preserve">Denominador </t>
  </si>
  <si>
    <t>Resultado</t>
  </si>
  <si>
    <t>Resultado Meta</t>
  </si>
  <si>
    <t>Peso de Cumplimiento Indicadores</t>
  </si>
  <si>
    <t xml:space="preserve">1. Consolidar el Modelo de Atención integral en Red, garantizando la Prestación de Servicios Integrales de Salud, con enfoque en la Gestión de Riesgos, Servicios Humanizados, Accesibles y Oportunos, impactando positivamente las condiciones de Salud de nuestros Usuarios, Familia y Comunidad.
</t>
  </si>
  <si>
    <t>Implementar al 100% las actividades que le correspondan a la Subred Sur, para la actualización, implementación y despliegue del Modelo de Atención primaria en Salud según lineamiento de la Secretaria Distrital de Salud</t>
  </si>
  <si>
    <t xml:space="preserve">Porcentaje de Implementación de las actividades que Correspondan para la actualización y despliegue del Modelo de Atención primaria en Salud según lineamientos de la Secretaria Distrital de Salud. </t>
  </si>
  <si>
    <t>Número de actividades de ajuste y despliegue del modelo de atención primaria en salud ejecutada por la subred sur bajo los lineamientos de la Secretaria Distrital de Salud / Total de actividades programadas que le correspondan a la Subred Sur para el ajuste y despliegue del modelo de atención primaria en salud. *100%</t>
  </si>
  <si>
    <t>Implementar al 100% las Rutas Integrales de Atención en Salud bajo la priorización de la entidad y la población objeto conforme al modelo de atención en salud.</t>
  </si>
  <si>
    <t xml:space="preserve">Porcentaje de avance en la implementación de las Rutas Priorizadas en la subred sur. </t>
  </si>
  <si>
    <t xml:space="preserve">Número de acciones ejecutadas para la implementación de las RIAS priorizadas en el periodo / Total de acciones programadas para la implementación de las Rutas priorizadas en el periodo objeto de evaluación * 100
</t>
  </si>
  <si>
    <t>Evaluar el modelo de atención en salud rural de la Subred y de acuerdo a las desviaciones proponer ajustes.</t>
  </si>
  <si>
    <t xml:space="preserve">Informe analítico que contenga resultados, logros y retos. </t>
  </si>
  <si>
    <t>Mantener por debajo de 2,1  % el indice de infecciones asociadas a la salud.</t>
  </si>
  <si>
    <t xml:space="preserve">Porcentaje de infecciones asociadas a la salud. </t>
  </si>
  <si>
    <t>Numero de infecciones asociadas a la atención en salud / Total de egresos Hospitalarios  * 100%</t>
  </si>
  <si>
    <t>Cumplir con la cobertura útil de biológicos de vacunación al 95%.</t>
  </si>
  <si>
    <t xml:space="preserve">Porcentaje de Coberturas de vacunación BCG </t>
  </si>
  <si>
    <t>(Número de niños y niñas sanos nacidos en la subred sur vacunados con BCG / Total de niños y niñas nacidos sanos en la subred sur ) *100</t>
  </si>
  <si>
    <t>Porcentaje de Coberturas de vacunación Pentavalente</t>
  </si>
  <si>
    <t>(Número de niños y niñas de 1 año cumplido, vacunados con Pentavalente) / (Número de niñas y niños de 1 año cumplido reportados) * 100</t>
  </si>
  <si>
    <t>Porcentaje de Coberturas de vacunación Triple viral 1</t>
  </si>
  <si>
    <t>(Número de niños y niñas de 1 año cumplido, vacunados con la primera dosis de Triple viral) / (Número de niñas y niños de 1 año cumplido reportados) * 100</t>
  </si>
  <si>
    <t>Porcentaje de Coberturas de vacunación Triple viral 2</t>
  </si>
  <si>
    <t>(Número de niños y niñas de 5 años cumplidos, vacunados con el refuerzo de Triple viral) / (Número de niñas y niños de 5 años cumplidos reportados) * 100</t>
  </si>
  <si>
    <t xml:space="preserve">Cumplir al 100% las metas Distritales de los indicadores Trazadores de Salud Pública a través de la implementación del modelo de atención en salud en red. </t>
  </si>
  <si>
    <t>Porcentaje de cumplimiento de Indicadores Trazadores:
Razón de Mortalidad Materna subred Sur. 
Meta: 25,6 *100,000 NV</t>
  </si>
  <si>
    <t xml:space="preserve"> Número de  muertes  en  mujeres gestantes asignadas a la Subred  hace mas de 6 meses,   que mueren a causa de la atención en salud,  durante su embarazo por razones atribuidos a la atención en salud o dentro de los 42 días siguientes a la terminación del embarazo, 
/Numero de Nacidos Vivos en el mismo periodo* 100.000
</t>
  </si>
  <si>
    <t>Porcentaje de cumplimiento de Indicadores Trazadores:
Incidencia de Sifilis Congénita Subred Sur.
Meta: 0.5 *1000 NV</t>
  </si>
  <si>
    <t xml:space="preserve"> Número de casos de sífilis congénita en población asignada a la Subred hace mas de 6 meses /Número de nacidos vivos  * 1,000
</t>
  </si>
  <si>
    <t>Porcentaje de cumplimiento de Indicadores Trazadores:
Tasa de Mortalidad por Desnutrición en niños menores de 5 años. 
DTN: 0 ,3 * 100.000</t>
  </si>
  <si>
    <t xml:space="preserve">Número  muertes  por desnutrición en menores de 5 años  en niñas y niños asignados a la Subred hace mas  de 6 meses atribuidos a la atención en salud / Número total de menores de 5 años en el periodo * 100,000 menores de 5 años
</t>
  </si>
  <si>
    <t>Porcentaje de cumplimiento de Indicadores Trazadores:
Tasa de Mortalidad Infantil Subred Sur. 
Meta: 8,6 *1000 NV</t>
  </si>
  <si>
    <t xml:space="preserve"> Número de muertes en niños menores de un año, por causas atribuidos a la prestación de servicios de salud, en población asignada la Subred hace mas  de 6 meses
/ Numero de Nacidos Vivos en el mismo periodo* 1,000
</t>
  </si>
  <si>
    <t>Porcentaje de cumplimiento de Indicadores Trazadores.
Tasa de Mortalidad por neumonia en menores de 5 años subred sur. 
Meta. 6,63 * 100,000NV</t>
  </si>
  <si>
    <t xml:space="preserve">Numero de defunciones de todo menor de 5 Años  por neumonia a causas atribuibles a la prestación de servicios de salud,   en población asignada la Subred hace mas  de 6 meses
/ Numero de menores  5 años de edad para el mismo periodo* 100,000 menores de 5 años
</t>
  </si>
  <si>
    <t>Porcentaje de cumplimiento de Indicadores Trazadores.
Tasa de Mortalidad Perinatal
Meta: 14,6*1000 NV</t>
  </si>
  <si>
    <t>Número de defunciones fetales + neonatales tempranas (22 semanas de gestacion hasta 7 dias de nacido),  evitables astribuibles a la atencion en salud, en población asignada a la Subred hace mas de 6 meses 
/ Número de Nacidos Vivos  más fetales  * 1,000
Meta: 14,6 *1000 NV</t>
  </si>
  <si>
    <t xml:space="preserve">Atender el 100% de las victimas de violencia, incorporando a la Ruta de Violencia definida por la subred. </t>
  </si>
  <si>
    <t>Porcentaje de atención a Victimas acorde a la Ruta de violencia.</t>
  </si>
  <si>
    <t>Numero de usuarios con  cumplimento de actividades de trazadores de la ruta de violencia  en el periodo / Total de casos que cumplen con los hitos de la ruta de Violencia.
usuarios con reportes de violencia que in gresaron a la ruta *100</t>
  </si>
  <si>
    <t>Captar el 85% de las gestantes antes de la semana 12.</t>
  </si>
  <si>
    <t>Porcentaje de captación Temprana de gestantes antes de la semana 12 al control prenatal</t>
  </si>
  <si>
    <t xml:space="preserve">Número de mujees gestantes a quien se les realizo por lo menos una valoración médica y se inscribieron en el programa del control prenatal de la ESE, a más tardar en la semana 12 de gestación en la vigencia objeto de evaluación / Total de mujeres gestante identificadas en la vigencia objeto de evaluación </t>
  </si>
  <si>
    <t xml:space="preserve">Mayor o igual a 90% en la aplicación de guía de hemorragias III
</t>
  </si>
  <si>
    <t>Evaluación de aplicación de guía de manejo específica para hemorragias III trimestre o trastornos hipertensivos gestantes.</t>
  </si>
  <si>
    <r>
      <t>Número de historias clínicas auditadas, que hacen parte de la muestra representativa con aplicación estricta de la guía de manejo para hemorragias del III trimestre o trastornos hipertensivos en la gestación / Total historias clínicas auditadas de la mes</t>
    </r>
    <r>
      <rPr>
        <sz val="10"/>
        <rFont val="Arial"/>
        <family val="2"/>
      </rPr>
      <t xml:space="preserve"> con diagnóstico de hemorragia de III trimestre o trastornos hipertensivos en la gestación.</t>
    </r>
  </si>
  <si>
    <t xml:space="preserve">Mayor o igual a 90% aplicación de guía de manejo primera causa de egreso hospitalario.
</t>
  </si>
  <si>
    <t>Evaluación de aplicación de guía de manejo de la primera causa de egreso hospitalario o de morbilidad atendida.</t>
  </si>
  <si>
    <t>Número de historias clínicas que hacen parte de la muestra representativa con aplicación estricta de la guía de manejo adoptada por la ESE para el diagnóstico de la primera causa de egreso hospitalario o de morbilidad atendida en la vigencia / Total historias clínicas auditadas de la muestra representativa de pacientes con el diagnóstico de la primera causa de egreso hospitalario o de morbilidad atendida en la vigencia.</t>
  </si>
  <si>
    <t xml:space="preserve">Mayor o igual a 90% en la oportunidad de realización de apendicectomía
</t>
  </si>
  <si>
    <t>Oportunidad en la realización de apendicectomía.</t>
  </si>
  <si>
    <t>Número de pacientes con diagnóstico de apendicitis al egreso a quienes se realizó la apendicectomía, dentro de las seis horas de confirmado el diagnóstico / Total de pacientes con diagnóstico de apendicitis al egreso en la vigencia objeto de evaluación</t>
  </si>
  <si>
    <t xml:space="preserve">Cero o variación negativa en numero de pacientes pediátricos con neumonías bronco aspirativas
</t>
  </si>
  <si>
    <t>Número de pacientes pediátricos con neumonías bronco aspirativas de origen intrahospitalario y variación interanual.</t>
  </si>
  <si>
    <t xml:space="preserve">
Número de pacientes pediátricos con neumonías bronco aspirativas de origen intrahospitalario en la vigencia objeto de evaluación - Número de pacientes pediátricos con neumonías bronco aspirativas de origen intrahospitalario en la vigencia anterior.</t>
  </si>
  <si>
    <t xml:space="preserve">Mayor o igual a 90% en la oportunidad de pacientes con IAM
</t>
  </si>
  <si>
    <t>Oportunidad en la atención específica de pacientes con diagnostico al egreso de Infarto Agudo Miocardio (IAM)</t>
  </si>
  <si>
    <t>Número de pacientes con diagnóstico de egreso de Infarto Agudo de Miocardio a quienes se inició la terapia especifica de acuerdo con la guía de manejo para infarto agudo miocardio dentro de la primera hora posterior a la realización del diagnóstico en la vigencia objeto de evaluación/ Total de pacientes con diagnóstico de egreso de Infarto Agudo de Miocardio en la vigencia objeto de evaluación</t>
  </si>
  <si>
    <t xml:space="preserve">Mayor o igual a 90% mortalidad Intrahospitalaria
</t>
  </si>
  <si>
    <t>Análisis de mortalidad intrahospitalaria.</t>
  </si>
  <si>
    <t>Número de casos de mortalidad intrahospitalaria mayor de 48 horas revisada en el comité respectivo / Total de defunciones intrahospitalarias mayores de 48 horas en el periodo.</t>
  </si>
  <si>
    <t xml:space="preserve">Mayor o igual a 80% aplicación de guia Crecimiento y Desarrollo 
</t>
  </si>
  <si>
    <t>Evaluacion de aplicación de guia de manejo específica: Guia Crecimiento y Desarrollo</t>
  </si>
  <si>
    <t xml:space="preserve">Número de historias clínicas  de niños (as) menores de 10 años a quienes se aplico estrictamente  la Guia tecnica para la deteción temprana de las alteraciones del crecimiento y desarrollo/ Total de  de niños (as) menores de 10 años  a quienes se atendió en consulta de crecimiento y desarrollo en la ESE en la vigencia </t>
  </si>
  <si>
    <t xml:space="preserve">Menor o igual a 0,3 el Reigresos de Urgencias 
</t>
  </si>
  <si>
    <t>Reingreso por el Servicio de Urgencias</t>
  </si>
  <si>
    <t>Número de pacientes que reingresan al servicio de urgenicas en la misma institución antes de 72 horas con el mismo diagnótico de egreso en la vigencia objeto de evaluación / Numero Total de pacientes atendidos en el servicio de urgencias en la vigencia objeto de evaluación.</t>
  </si>
  <si>
    <t xml:space="preserve">Cumplir con la Oportunidad en la atención de las especialidades básicas en la subred. 
Médicina General 3 días
Médicina Interna:15 
Pediatria:5
Psiquiatria:11
Gineco obstétrica:8
</t>
  </si>
  <si>
    <t xml:space="preserve">Oportunidad  en la Atención de Consulta de Medicina General (PGG).
Meta: 3 días </t>
  </si>
  <si>
    <t xml:space="preserve">Sumatoria de la diferencia de días calendarios entre la fecha que se asignó la cita de medicina general de primera vez yla fecha en la cual el usuario la solicito, en la vigencia objeto de evaluacion / Número Total de citas fecha de solicitud en el periodo objeto a evaluar / Número total de citas de medicina general de primera vez asignadas en la vigencia objeto a evaluar. </t>
  </si>
  <si>
    <t>Oportunidad  en la Atención de Consulta de Medicina Interna (PGG)
Meta: 15 días</t>
  </si>
  <si>
    <t xml:space="preserve">Sumatoria de la diferencia de días calendario entre la fecha en la que se asignó la cita de medicina interna de primera vez y la fecha en la cual el usuario la solicitó en la vigencia objeto de evaluación/ Número total de citas de medicina interna de primera vez asignadas, en la vigencia objeto de evaluación </t>
  </si>
  <si>
    <t>Oportunidad en la Atención de Consulta de Pediatria
Meta: 5 días</t>
  </si>
  <si>
    <t xml:space="preserve">Sumatoria de la diferencia de días calendario entre la fecha en la que se asignó la cita de Pediatria de primera vez y la fecha en la cual el usuario la solicitó en la vigencia objeto de evaluación/ Número total de citas de Pediatria de primera vez asignadas, en la vigencia objeto de evaluación </t>
  </si>
  <si>
    <t>Oportunidad  en la Atención de Consulta de Psiquiatria.
Meta: 11 días</t>
  </si>
  <si>
    <t xml:space="preserve">Sumatoria de la diferencia de días calendario transcurridos  entre la fecha en la  cual el paciente  solicita cita  por culaquier medio para ser atendido en la  consulta de psiquiatria  y a la fecha para la cual es asignada la cita, en  la vigencia objeto de evaluación/ Número total de consultas de psiquiatria asignadas en la isntitución en  la vigencia objeto de evaluación </t>
  </si>
  <si>
    <t>Oportunidad  en la Atención de Consulta de Gineco obstétrica.
Meta: 8 días</t>
  </si>
  <si>
    <t xml:space="preserve">Sumatoria de la diferencia de días calendario entre la fecha en la que se asignó la cita de obstetricia  de primera vez y la fecha en la cual el usuario la solicitó en la vigencia objeto de evaluación/ Número total de citas de obstetricia de  primera vez asignadas, en la vigencia objeto de evaluación </t>
  </si>
  <si>
    <t xml:space="preserve">Cumplir con la  oportunidad en la atención de consulta de Urgencias Triage II.
</t>
  </si>
  <si>
    <t>Oportunidad en la Atención Consulta de Urgencias Triage II</t>
  </si>
  <si>
    <t>Sumatoria del número de  minutos transcurridos a partir de que el paciente es clasificado como triage II y el momento en el cual es atendido en consulta de urgencias por médico / Número total de pacientes clasificados con triage II en un periodo determinado.</t>
  </si>
  <si>
    <t>2. Alcanzar estándares superiores de calidad en salud, mediante la implementación de acciones progresivas que contribuyan  al fortalecimiento del desempeño institucional y reconocimiento como Hospital Universitario de la Subred Sur E.S.E.  Optimizando la atención centrada en los usuarios.</t>
  </si>
  <si>
    <t xml:space="preserve">Lograr un 95% de cumplimiento del PAMEC  </t>
  </si>
  <si>
    <t xml:space="preserve">Efectividad de la Auditoria Mejoramiento continuo de la calidad de la atención en salud
</t>
  </si>
  <si>
    <t>Relación de numero de acciones de mejora ejecutadas derivadas de las auditorias realizadas / Numero de acciones de mejoramiento programadas para la vigencia derivadas de los Planes de Mejora del componentes de auditoria resgistrados en el PAMEC.</t>
  </si>
  <si>
    <t xml:space="preserve">
*Mantener la acreditacion de las USS  San Juan  y Nazarteh. 
*Autoevaluacion en la vigencia evaluada &gt;=3,5
</t>
  </si>
  <si>
    <t>Mejoramiento continuo de la calidad para entidades no acreditadas.</t>
  </si>
  <si>
    <t>Promedio de la calificación de autoevalaución de la vigencia evaluada / promedio de la calificación de la autoevalución de la Vigencia anterior.</t>
  </si>
  <si>
    <t xml:space="preserve">Cumplir como mínimo el 90% de los  los requisitos de Hospital Universitario. </t>
  </si>
  <si>
    <t>Porcentaje de Implementación de requisitos de Hospital Universitario.</t>
  </si>
  <si>
    <t>Numero de requisitos  que se cumplen para Hospital Universitario en el periodo  / Total de requisitos aplicables para hospital universitario en el mismo periodo  x 100</t>
  </si>
  <si>
    <t>Gestionar al 100% los eventos adversos.</t>
  </si>
  <si>
    <t>Proporción de vigilancia de eventos adversos</t>
  </si>
  <si>
    <t>Numero total de  eventos adversos detectados y  gestionados  /  NúmeroTotal de eventos adversos detectados *100</t>
  </si>
  <si>
    <t xml:space="preserve">Mantener como minímo en un 96%  la Calificación del Indice de Desempeño Institucional en el Marco de las Políticas del Modelo Integrado de Planeación y Gestión </t>
  </si>
  <si>
    <t xml:space="preserve">Resultados del Indice de Desempeño Institucional. </t>
  </si>
  <si>
    <t xml:space="preserve">Rsultados del Indice de Desempeño Institucional. </t>
  </si>
  <si>
    <t>Cumplir con el avance de fortalecimiento de la infraestructura y dotación del Sector Salud Distrital. 
Operacionalizar el modelo de atención en salud Modelo AIS, mediante la ejecución de 4 proyectos para la modernización de la infraestructura hospitalaria.</t>
  </si>
  <si>
    <t>Porcentaje de Cumplimiento del cronograma del convenio Reordenamiento de la USS Tunal (Urgencias)</t>
  </si>
  <si>
    <t>Numero  de actividades del cronograma ejecutadas en el periodo /  Numero de actividades del cronograma programadas en el periodo *100</t>
  </si>
  <si>
    <t xml:space="preserve">Porcentaje de Cumplimiento del  cronograma del convenio  Construcción Nuevo Hospital de USME.
</t>
  </si>
  <si>
    <t>Numero de actividades del cronograma ejecutadas en el periodo /  Numero de actividades del cronograma programadas en el periodo *100</t>
  </si>
  <si>
    <t xml:space="preserve">Lograr un 95% de cumplimiento del Plan Estratégico de tecnologías de Información y Comunicación.  </t>
  </si>
  <si>
    <t>Porcentaje de avance en la implementación del Plan estratégico de Tecnologias de Información y Comunicación</t>
  </si>
  <si>
    <t>(Número de actividades realizadas según cronograma establecido en el Plan para el periodo objeto de evaluación) / (Total de actividades programadas en el Plan según periodo objeto de evaluación) * 100</t>
  </si>
  <si>
    <t>Mantener el 90% los sistemas de información para la gestión clínica, administrativa, financiera y aplicativos institucionales para la consolidación del modelo integral de salud.</t>
  </si>
  <si>
    <t xml:space="preserve">Porcentaje de cumplimiento del cronograma de los sistemas de información para la gestión clínica, administrativa, financiera y aplicativos institucionales.  </t>
  </si>
  <si>
    <t xml:space="preserve">Número de Sistemas de Información operativos para el periodo objeto de evaluación / total de sistemas de información activos según periodo objeto de evaluación *100  </t>
  </si>
  <si>
    <t>Lograr un 95% de cumplimiento del Plan de Transformación Digital</t>
  </si>
  <si>
    <t>Porcentaje de avance en la implementación del Plan de Transformación Digital.</t>
  </si>
  <si>
    <t xml:space="preserve">Número de actividades ejecutadas según cronograma establecido en el Plan  de transformación digital para el periodo objeto de evaluación . / Total de actividades programadas en  el  Plan de Transformación  Digital según periodo objeto de evaluación   * 100 </t>
  </si>
  <si>
    <t>Lograr un 90% de cumplimiento del Plan Institucional de Archivos (PINAR)</t>
  </si>
  <si>
    <t xml:space="preserve"> Porcentaje de cumplimiento del  la implementación del Plan Institucional de Archivos.</t>
  </si>
  <si>
    <t>Número de actividades realizadas según cronograma establecido en el PINAR para el periodo objeto de evaluación/ total de actividades programadas en el PINAR en el mismo periodo objeto de evaluación *100</t>
  </si>
  <si>
    <t xml:space="preserve">Cumplir al 80% la adherencia de los usos de herramientas y apropiación del conocimiento. </t>
  </si>
  <si>
    <t>Porcentaje de  herramientas estandarizadas de " adherencia   y apropiación del conocimiento</t>
  </si>
  <si>
    <t xml:space="preserve">Numero de herramientas estandarizadas de " adherencia   y apropiación del conocimiento / total de herramientas  seleccionadas para apropiación *100%
</t>
  </si>
  <si>
    <t>Avanzar en un 80% en la implementación del Centro de Investigación de la Subred Sur</t>
  </si>
  <si>
    <t xml:space="preserve">Porcentaje de Cumplimiento de estándares aplicables al Centro de Investigación. </t>
  </si>
  <si>
    <t>Numero de estándares aplicables que se cumplen para el Centro de Investigación  / Total de estándares aplicables al Centro  x 100</t>
  </si>
  <si>
    <t xml:space="preserve">Ejecutar al  100%  los Indicadores de la Política de Gestión Ambiental. </t>
  </si>
  <si>
    <t>Resultado de los  indicadores de la Política de Gestión Ambiental</t>
  </si>
  <si>
    <t xml:space="preserve">3.  "Administrar adecuadamente, eficaz,  eficiente y transparente  los Recursos Financieros que conlleven a una Sostenibilidad Financiera de la Subred Sur que contribuyan en la Prestación Integral de Servicios”.
</t>
  </si>
  <si>
    <t xml:space="preserve">Cero o variación negativa
</t>
  </si>
  <si>
    <t>Monto de la deuda superior a 30 dias por concepto de salarios del personal de planta y por concepto de contratación de servicios y variación del monto frente a la vigencia anterior</t>
  </si>
  <si>
    <t>A.  Valor de la deuda superior a 30 dias por concepto de salarios del personal de planta o externalización de servicios, con corte a 31 de Diciembre de la vigencia objeto de evaluación
B. [(Valor de la deuda superior a 30 dias por concepto de salarios del personal de planta y por concepto de contratación de servicios, con corte a 31 de Diciembre de la vigencia objeto de evaluación)- (Valor de la deuda superior a 30 dias por concepto de salarios del personal de planta y por concepto de contratación de servicios, con corte a 31 de Diciembre de la vigencia anterior en valores constantes)]</t>
  </si>
  <si>
    <t>Resultado al 100% del equilibrio presupuestal con recaudo</t>
  </si>
  <si>
    <t>Resultado equilibrio presupuestal con recaudo</t>
  </si>
  <si>
    <t>Valor de la ejecución de ingresos totales recaudados en la vigencia objeto de evaluación (incluye valor recaudado de cuentas por cobrar de vigencias anteriores) / Valor de la ejecución de gastos comprometidos en la vigencia objeto de evaluación (incluye el valor comprometido de cuentas por pagar de vigencias anteriores )</t>
  </si>
  <si>
    <t>Mejorar la rotación de cartera menor o igual  200 días.</t>
  </si>
  <si>
    <t>Rotación de cartera</t>
  </si>
  <si>
    <t>(360 / (Valor de la facturación último año / Valor de la cartera actual) </t>
  </si>
  <si>
    <t xml:space="preserve">Mantener como minimo una radicación del  98% de la facturacion   </t>
  </si>
  <si>
    <t>Porcentaje de radicación  en terminos.</t>
  </si>
  <si>
    <t>Facturación radicada del periodo / Total de facturación generada en periodo  *100</t>
  </si>
  <si>
    <t xml:space="preserve">Resultado del indicador  UVR &lt; 0,90 
</t>
  </si>
  <si>
    <t>Evolución del Gasto por Unidad  de Valor Relativo producido UVR</t>
  </si>
  <si>
    <t>((Gasto de funcionamiento y operación comercial y de prestación de servicios comprometido en el año objeto de evaluación sin incluir cuentas por pagar / número de UVR producidas en la vigencia)/(Gasto de funcionamiento y operación comercial y de prestación de servicios comprometido en la vigencia anterior en valores constantes del año objeto de evaluación sin incluir cuentas por pagar / número UVR producidas en la vigencia anterior).</t>
  </si>
  <si>
    <t>Adquirir minímo el 100% de medicamentos y material médico quirúrgico realizadas mediante uno o más de los siguientes mecanismos: a) compras conjuntas, EGAT, ,  b) Compras a tráves de mecanismos electrónicos ( Colombia compra eficiente Secop II)</t>
  </si>
  <si>
    <t xml:space="preserve">Proporción de medicamentos y material médico quirúrgico adquiridos mediante los mecanismos definidos
</t>
  </si>
  <si>
    <t>Valor total adquisiciones de medicamentos y material médico quirúrgico realizadas en la vigencia evaluada mediante uno o más delos mecanismos / valor total de adquisiciones de la ESE por medicamentos y material médico quirúrgico en la vigencia evaluada</t>
  </si>
  <si>
    <t xml:space="preserve">
 Ingresos de la vigencia / Costos y Gastos = 1</t>
  </si>
  <si>
    <t xml:space="preserve">Porcentaje de sostenibilidad de mis ingresos frente a mis costos y gastos totales.
</t>
  </si>
  <si>
    <t xml:space="preserve">(Sumatoria de los ingresos totales por centro de costos / (Total costos y gastos por centro de costos ) * 100
</t>
  </si>
  <si>
    <t xml:space="preserve">Mantener la participación de la facturación de otros pagadores en la facturación total de las fuentes diferentes a FFDS y Capital Salud EPS mayor o igual al 30% </t>
  </si>
  <si>
    <t>Porcentaje de participación en los ingresos por fuentes diferentes al FFDS y Capital Salud</t>
  </si>
  <si>
    <t xml:space="preserve">Porcentaje de participación en la facturación de servicios de las fuentes diferentes a FFDS y Capital Salud EPS / Total de la Facturación de la vigencia </t>
  </si>
  <si>
    <t>4.  Fortalecer la Cultura Organizacional y el Crecimiento del Talento Humano a través del desarrollo de competencias laborares, que promuevan una cultura de servicio  humanizado  y de mejoramiento continuo facilitando la implementación del Modelo de Atención en Red</t>
  </si>
  <si>
    <t>Lograr un 95% de cumplimiento del Plan Estratégico deTalento Humano</t>
  </si>
  <si>
    <t>Porcentaje de Cumplimiento de los Componentes  del Plan estratégico de Talento Humano.</t>
  </si>
  <si>
    <t>Número de actividades ejecutadas del Plan  Estratégico de Talento Humano en el período / Total de actividades del plan estratégico de  Talento Humano programadas en el mismo período * 100</t>
  </si>
  <si>
    <t xml:space="preserve">Alcanzar un índice de satisfacción del cliente interno mayor o igual al 90% </t>
  </si>
  <si>
    <t>Resultados de la encuesta de satisfacción  del Cliente Interno</t>
  </si>
  <si>
    <t>5. Mantener los niveles de satisfacción de los Usuarios, Familia y Comunidad, desarrollando estrategias que promuevan los espacios de participación y fortalecimiento del Control Social a partir del modelo de atención en red.</t>
  </si>
  <si>
    <t>Mantener el  índice de satisfacción mayor o =  al 98%</t>
  </si>
  <si>
    <t xml:space="preserve">Indice de satisfacción global del usuario </t>
  </si>
  <si>
    <t>(Número de usuarios satisfechos en el periodo objeto de evaluación) / (Total de Usuarios encuestados según periodo objeto de evaluación) * 100</t>
  </si>
  <si>
    <t xml:space="preserve">
Disminuir en un 2% La tasa de PQRS  generadas por Acceso, Oportunidad y Deshumanización respecto de la vigencia anterior. 
</t>
  </si>
  <si>
    <t>Porcentaje de disminución de la tasa de   PQRS relacionadas con Acceso, Oportunidad y Deshumanización</t>
  </si>
  <si>
    <t xml:space="preserve">
Tasa PQRS vigencia actual - Tasa PQRS vigencia anterior)/Tasa PQRS Vigencia Anterior *100</t>
  </si>
  <si>
    <t>Ejecutar al 100% el programa de Humanización Institucional</t>
  </si>
  <si>
    <t>Porcentaje de cumplimiento de la implementación del programa de Humanización.</t>
  </si>
  <si>
    <t>Número de actividades ejecutadas  del Programa de Humanización / Total de actividades programadas en la vigencia *100</t>
  </si>
  <si>
    <t xml:space="preserve">
Fortalecer los conocimientos al  80% de los líderes que hacen parte de las formas e instancias de participación y veedurías ciudadanas (control Social)  
</t>
  </si>
  <si>
    <t xml:space="preserve">Cobertura de líderes capacitados en temas de los ejes de la Política de Participación en salud. </t>
  </si>
  <si>
    <t xml:space="preserve">Numero de líderes capacitados y con conocimiento en temas de control social en el periodo / Total de líderes programados para recibir capacitación en temas de control social en el mismo periodo * 100% </t>
  </si>
  <si>
    <t>PLAN OPERATIVO INSTITUCIONAL VIGENCIA 2023
SUBRED INTEGRADA DE SERVICIOS DE SALUD SUR E.S.E.</t>
  </si>
  <si>
    <t>AÑO 2023</t>
  </si>
  <si>
    <t xml:space="preserve">Lograr un  cumplimiento ≥ al 80% de las actividades definidas para la actualización , implementación y despliegue del Modelo de Atención primaria en Salud conforme a los lineamientos de la Secretaria Distrital de Salud. </t>
  </si>
  <si>
    <t xml:space="preserve">Porcentaje de Implementación de las actividades que Correspondan para la actualización y desplieguedel Modelo de Atención primaria en Salud según lineamientos de la Secretaria Distrital de Salud. </t>
  </si>
  <si>
    <t xml:space="preserve">Avanzar en un 75%  la Implementación de las Rutas Integrales de Atención en Salud Priorizadas por la entidad conforme al modelo de atención en salud. </t>
  </si>
  <si>
    <t>Número de acciones ejecutadas para la implementación de las RIAS priorizadas en el periodo / Total de acciones programadas para la implementación de las Rutas priorizadas en el periodo objeto de evaluación * 100</t>
  </si>
  <si>
    <t xml:space="preserve">Implementar en un 95% el Modelo de Atención en Salud  Rural en la Subred. </t>
  </si>
  <si>
    <t xml:space="preserve">Porcentaje de Implementacion del Modelo de atencion en salud rural en la Subred Sur
</t>
  </si>
  <si>
    <t>Total de la población de ruralidad atendida en los servicios de salud individuales o colectivos  de los  servicios de salud rurales l/Total de población de ruralidad asignada a la unidad .*100</t>
  </si>
  <si>
    <t xml:space="preserve"> Número de  muertes  en  mujeres gestantes asignadas a la Subred  hace mas de 6 meses,   que mueren a causa de la atención en salud,  durante su embarazo por razones atribuidos a la atención en salud o dentro de los 42 días siguientes a la terminación del embarazo, 
/Numero de Nacidos Vivos en el mismo periodo* 100.000</t>
  </si>
  <si>
    <t xml:space="preserve"> Número de casos de sífilis congénita en población asignada a la Subred hace mas de 6 meses /Número de nacidos vivos  * 1,000
</t>
  </si>
  <si>
    <t>Número  muertes  por desnutrición en menores de 5 años  en niñas y niños asignados a la Subred hace mas  de 6 meses atribuidos a la atención en salud / Número total de menores de 5 años en el periodo * 100,000 menores de 5 años</t>
  </si>
  <si>
    <t xml:space="preserve"> Número de muertes en niños menores de un año, por causas atribuidos a la prestación de servicios de salud, en población asignada la Subred hace mas  de 6 meses
/ Numero de Nacidos Vivos en el mismo periodo* 1,000</t>
  </si>
  <si>
    <t>Numero de defunciones de todo menor de 5 Años  por neumonia a causas atribuibles a la prestación de servicios de salud,   en población asignada la Subred hace mas  de 6 meses
/ Numero de menores  5 años de edad para el mismo periodo* 100,000 menores de 5 años</t>
  </si>
  <si>
    <t>Captar el 80% de las gestantes antes de la semana 12.</t>
  </si>
  <si>
    <t xml:space="preserve">Sumatoria de la diferencia de días calendarios entre la fecha que se asignó la cita d emedicina general de primera vez yla fecha en la cual el usuario la solicito, en la vigencia objeto de evaluacion / Número Total de citas fecha de solicitud en el periodo objeto a evaluar / Número total de citas de medicina general de primera vez asignadas en la vigencia objeto a evaluar. </t>
  </si>
  <si>
    <t>DATO PRELIMINAR</t>
  </si>
  <si>
    <t xml:space="preserve">Mantener como minímo en un 94%  la Calificación del Indice de Desempeño Institucional en el Marco de las Políticas del Modelo Integrado de Planeación y Gestión </t>
  </si>
  <si>
    <t xml:space="preserve">Porcentaje de Cumplimiento del  cronograma del convenio CAPS DANUBIO .
</t>
  </si>
  <si>
    <t xml:space="preserve">Porcentaje de Cumplimiento del  cronograma del convenio Adecuación CAPS TUNAL 
</t>
  </si>
  <si>
    <r>
      <t xml:space="preserve">Porcentaje de Cumplimiento del  cronograma del convenio Ampliación Servicio de Urgencias de la USS TUNAL 
</t>
    </r>
    <r>
      <rPr>
        <sz val="10"/>
        <color rgb="FFFF0000"/>
        <rFont val="Arial"/>
        <family val="2"/>
      </rPr>
      <t xml:space="preserve">
Convenio finalizado en mayo de 2021. El proyecto se ejecutara mediante convenio de Reordenamiento de la USS Tunal (Urgencias)</t>
    </r>
  </si>
  <si>
    <t xml:space="preserve">Porcentaje de cumplimiento del cronograma de los sistemas de información para la gestión clínica, administrativa, financiera y aplicativos institucionales. 
 Cumplimiento del cronograma de los sistemas de información operativos para la gestión clínica, administrativa, financiera y aplicativos institucionales. </t>
  </si>
  <si>
    <t xml:space="preserve">Cumplir al 50% la adherencia de los usos de herramientas y apropiación del conocimiento. </t>
  </si>
  <si>
    <t>Numero de herramientas estandarizadas de " adherencia   y apropiación del conocimiento / total de herramientas  seleccionadas para apropiación *100%</t>
  </si>
  <si>
    <t>Avanzar en un 80%  en la construcción del Centro de Investigación de la Subred Sur.</t>
  </si>
  <si>
    <t xml:space="preserve"> Ingresos de la vigencia / Costos y Gastos = 1</t>
  </si>
  <si>
    <t>Porcentaje de sostenibilidad de mis ingresos frente a mis costos y gastos totales.</t>
  </si>
  <si>
    <t xml:space="preserve">Incrementar en un 4%  la participación en la facturación de servicios de las fuentes diferentes a FFDS y Capital Salud EPS.
</t>
  </si>
  <si>
    <t>Porcentaje de incremento en los ingresos por fuentes diferentes al FFDS y Capital Salud</t>
  </si>
  <si>
    <t>((Resultado de diferencia de Periodo actual de la facturación por fuentes diferentes al FFDS y Capital- Periodo Anterior de la facturación por fuentes diferentes al FFDS y Capital) / Valor total facturación por fuentes diferentes al FFDS y Capital Salud del periodo anterior) * 100</t>
  </si>
  <si>
    <t>Lograr un 94% de cumplimiento del Plan Estratégico deTalento Humano</t>
  </si>
  <si>
    <t>Número de actividades ejecutadas del Plan  Estratégico de Talento Humano en el período / Total de actividades del plan estratégico de  Talentoto Humano programadas en el mismo período * 100</t>
  </si>
  <si>
    <t xml:space="preserve">Alcanzar un índice de satisfacción del cliente interno mayor o igual al 85% </t>
  </si>
  <si>
    <t>Tasa PQRS vigencia actual - Tasa PQRS vigencia anterior)/Tasa PQRS Vigencia Anterior *100</t>
  </si>
  <si>
    <t xml:space="preserve">
Fortalecer los conocimientos al  70% de los líderes que hacen parte de las formas e instancias de participación y veedurías ciudadanas (control Social)  
</t>
  </si>
  <si>
    <t>I</t>
  </si>
  <si>
    <t>II</t>
  </si>
  <si>
    <t>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</si>
</sst>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4" formatCode="_-&quot;$&quot;\ * #,##0.00_-;\-&quot;$&quot;\ * #,##0.00_-;_-&quot;$&quot;\ * &quot;-&quot;??_-;_-@_-"/>
    <numFmt numFmtId="43" formatCode="_-* #,##0.00_-;\-* #,##0.00_-;_-* &quot;-&quot;??_-;_-@_-"/>
    <numFmt numFmtId="164" formatCode="0.000"/>
    <numFmt numFmtId="165" formatCode="0.000%"/>
    <numFmt numFmtId="166" formatCode="0.0%"/>
    <numFmt numFmtId="167" formatCode="_-&quot;$&quot;\ * #,##0_-;\-&quot;$&quot;\ * #,##0_-;_-&quot;$&quot;\ * &quot;-&quot;??_-;_-@_-"/>
    <numFmt numFmtId="168" formatCode="0.000000"/>
    <numFmt numFmtId="169" formatCode="0.0000000000"/>
  </numFmts>
  <fonts count="19"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8"/>
      <name val="Arial"/>
      <family val="2"/>
    </font>
    <font>
      <b/>
      <sz val="16"/>
      <color theme="1"/>
      <name val="Calibri"/>
      <family val="2"/>
      <scheme val="minor"/>
    </font>
    <font>
      <b/>
      <sz val="12"/>
      <name val="Arial"/>
      <family val="2"/>
    </font>
    <font>
      <b/>
      <sz val="10"/>
      <name val="Arial"/>
      <family val="2"/>
    </font>
    <font>
      <b/>
      <sz val="10"/>
      <color theme="1"/>
      <name val="Arial"/>
      <family val="2"/>
    </font>
    <font>
      <sz val="10"/>
      <color theme="1"/>
      <name val="Arial"/>
      <family val="2"/>
    </font>
    <font>
      <sz val="10"/>
      <name val="Arial"/>
      <family val="2"/>
    </font>
    <font>
      <sz val="12"/>
      <color theme="1"/>
      <name val="Calibri"/>
      <family val="2"/>
      <scheme val="minor"/>
    </font>
    <font>
      <sz val="11"/>
      <color theme="1"/>
      <name val="Arial"/>
      <family val="2"/>
    </font>
    <font>
      <sz val="10"/>
      <color theme="1"/>
      <name val="Calibri"/>
      <family val="2"/>
      <scheme val="minor"/>
    </font>
    <font>
      <b/>
      <sz val="14"/>
      <color theme="1"/>
      <name val="Arial"/>
      <family val="2"/>
    </font>
    <font>
      <sz val="9"/>
      <name val="Arial"/>
      <family val="2"/>
    </font>
    <font>
      <sz val="11"/>
      <name val="Calibri"/>
      <family val="2"/>
      <scheme val="minor"/>
    </font>
    <font>
      <sz val="12"/>
      <color theme="1"/>
      <name val="Arial"/>
      <family val="2"/>
    </font>
    <font>
      <sz val="10"/>
      <color rgb="FFFF0000"/>
      <name val="Arial"/>
      <family val="2"/>
    </font>
  </fonts>
  <fills count="16">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9"/>
        <bgColor indexed="64"/>
      </patternFill>
    </fill>
    <fill>
      <patternFill patternType="solid">
        <fgColor theme="5" tint="0.59999389629810485"/>
        <bgColor indexed="64"/>
      </patternFill>
    </fill>
    <fill>
      <patternFill patternType="solid">
        <fgColor rgb="FFFF0000"/>
        <bgColor indexed="64"/>
      </patternFill>
    </fill>
    <fill>
      <patternFill patternType="solid">
        <fgColor theme="9" tint="0.39997558519241921"/>
        <bgColor indexed="64"/>
      </patternFill>
    </fill>
    <fill>
      <patternFill patternType="solid">
        <fgColor rgb="FFFFC000"/>
        <bgColor indexed="64"/>
      </patternFill>
    </fill>
    <fill>
      <patternFill patternType="solid">
        <fgColor rgb="FF33CCCC"/>
        <bgColor indexed="64"/>
      </patternFill>
    </fill>
    <fill>
      <patternFill patternType="solid">
        <fgColor theme="0" tint="-0.499984740745262"/>
        <bgColor indexed="64"/>
      </patternFill>
    </fill>
    <fill>
      <patternFill patternType="solid">
        <fgColor rgb="FF66FFFF"/>
        <bgColor indexed="64"/>
      </patternFill>
    </fill>
    <fill>
      <patternFill patternType="solid">
        <fgColor rgb="FF66FFFF"/>
        <bgColor rgb="FF9FC5E8"/>
      </patternFill>
    </fill>
    <fill>
      <patternFill patternType="solid">
        <fgColor theme="9" tint="-0.249977111117893"/>
        <bgColor indexed="64"/>
      </patternFill>
    </fill>
    <fill>
      <patternFill patternType="solid">
        <fgColor theme="0"/>
        <bgColor indexed="64"/>
      </patternFill>
    </fill>
    <fill>
      <patternFill patternType="solid">
        <fgColor rgb="FF92D050"/>
        <bgColor indexed="64"/>
      </patternFill>
    </fill>
  </fills>
  <borders count="2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bottom style="thin">
        <color indexed="64"/>
      </bottom>
      <diagonal/>
    </border>
  </borders>
  <cellStyleXfs count="5">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51">
    <xf numFmtId="0" fontId="0" fillId="0" borderId="0" xfId="0"/>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0" xfId="0" applyFont="1"/>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8" fillId="2" borderId="12" xfId="0" applyFont="1" applyFill="1" applyBorder="1" applyAlignment="1">
      <alignment horizontal="center" vertical="center" wrapText="1"/>
    </xf>
    <xf numFmtId="0" fontId="9" fillId="0" borderId="13" xfId="0" applyFont="1" applyBorder="1" applyAlignment="1">
      <alignment horizontal="center" vertical="center"/>
    </xf>
    <xf numFmtId="0" fontId="10" fillId="0" borderId="13" xfId="0" applyFont="1" applyBorder="1" applyAlignment="1">
      <alignment horizontal="center" vertical="center" wrapText="1"/>
    </xf>
    <xf numFmtId="0" fontId="9" fillId="0" borderId="13" xfId="0" applyFont="1" applyBorder="1" applyAlignment="1">
      <alignment horizontal="center" vertical="center" wrapText="1"/>
    </xf>
    <xf numFmtId="9" fontId="0" fillId="0" borderId="14" xfId="4" applyFont="1" applyBorder="1" applyAlignment="1">
      <alignment horizontal="center" vertical="center"/>
    </xf>
    <xf numFmtId="0" fontId="11" fillId="3" borderId="13" xfId="0" applyFont="1" applyFill="1" applyBorder="1" applyAlignment="1" applyProtection="1">
      <alignment horizontal="center" vertical="center"/>
      <protection locked="0"/>
    </xf>
    <xf numFmtId="9" fontId="11" fillId="0" borderId="13" xfId="4" applyFont="1" applyBorder="1" applyAlignment="1" applyProtection="1">
      <alignment horizontal="center" vertical="center"/>
      <protection locked="0"/>
    </xf>
    <xf numFmtId="10" fontId="11" fillId="0" borderId="14" xfId="4" applyNumberFormat="1" applyFont="1" applyBorder="1" applyAlignment="1">
      <alignment horizontal="center" vertical="center"/>
    </xf>
    <xf numFmtId="0" fontId="9" fillId="0" borderId="14" xfId="0" applyFont="1" applyBorder="1" applyAlignment="1">
      <alignment horizontal="center" vertical="center"/>
    </xf>
    <xf numFmtId="0" fontId="10" fillId="0" borderId="14" xfId="0" applyFont="1" applyBorder="1" applyAlignment="1">
      <alignment horizontal="center" vertical="center" wrapText="1"/>
    </xf>
    <xf numFmtId="0" fontId="10" fillId="0" borderId="13" xfId="0" applyFont="1" applyBorder="1" applyAlignment="1">
      <alignment horizontal="center" vertical="top" wrapText="1"/>
    </xf>
    <xf numFmtId="0" fontId="11" fillId="3" borderId="14" xfId="0" applyFont="1" applyFill="1" applyBorder="1" applyAlignment="1" applyProtection="1">
      <alignment horizontal="center" vertical="center"/>
      <protection locked="0"/>
    </xf>
    <xf numFmtId="9" fontId="11" fillId="0" borderId="14" xfId="4" applyFont="1" applyBorder="1" applyAlignment="1" applyProtection="1">
      <alignment horizontal="center" vertical="center"/>
      <protection locked="0"/>
    </xf>
    <xf numFmtId="0" fontId="9" fillId="0" borderId="14" xfId="0" applyFont="1" applyBorder="1" applyAlignment="1">
      <alignment horizontal="center" vertical="center" wrapText="1"/>
    </xf>
    <xf numFmtId="164" fontId="11" fillId="0" borderId="14" xfId="4" applyNumberFormat="1" applyFont="1" applyBorder="1" applyAlignment="1">
      <alignment horizontal="center" vertical="center"/>
    </xf>
    <xf numFmtId="9" fontId="11" fillId="0" borderId="14" xfId="4" applyFont="1" applyBorder="1" applyAlignment="1">
      <alignment horizontal="center" vertical="center"/>
    </xf>
    <xf numFmtId="0" fontId="9" fillId="0" borderId="12" xfId="0" applyFont="1" applyBorder="1" applyAlignment="1">
      <alignment horizontal="center" vertical="center"/>
    </xf>
    <xf numFmtId="0" fontId="10" fillId="0" borderId="15" xfId="0" applyFont="1" applyBorder="1" applyAlignment="1">
      <alignment horizontal="center" vertical="center" wrapText="1"/>
    </xf>
    <xf numFmtId="0" fontId="10" fillId="0" borderId="12" xfId="0" applyFont="1" applyBorder="1" applyAlignment="1">
      <alignment horizontal="center" vertical="center" wrapText="1"/>
    </xf>
    <xf numFmtId="0" fontId="9" fillId="0" borderId="13" xfId="0" applyFont="1" applyBorder="1" applyAlignment="1">
      <alignment horizontal="center" vertical="center"/>
    </xf>
    <xf numFmtId="0" fontId="10" fillId="0" borderId="13" xfId="0" applyFont="1" applyBorder="1" applyAlignment="1">
      <alignment horizontal="center" vertical="center" wrapText="1"/>
    </xf>
    <xf numFmtId="0" fontId="9" fillId="0" borderId="15" xfId="0" applyFont="1" applyBorder="1" applyAlignment="1">
      <alignment horizontal="center" vertical="center"/>
    </xf>
    <xf numFmtId="0" fontId="10" fillId="0" borderId="14" xfId="0" applyFont="1" applyBorder="1" applyAlignment="1">
      <alignment horizontal="center" vertical="center" wrapText="1"/>
    </xf>
    <xf numFmtId="165" fontId="11" fillId="0" borderId="14" xfId="4" applyNumberFormat="1" applyFont="1" applyBorder="1" applyAlignment="1" applyProtection="1">
      <alignment horizontal="center" vertical="center"/>
      <protection locked="0"/>
    </xf>
    <xf numFmtId="2" fontId="11" fillId="0" borderId="14" xfId="4" applyNumberFormat="1" applyFont="1" applyBorder="1" applyAlignment="1" applyProtection="1">
      <alignment horizontal="center" vertical="center"/>
      <protection locked="0"/>
    </xf>
    <xf numFmtId="0" fontId="9" fillId="0" borderId="14" xfId="0" applyFont="1" applyBorder="1" applyAlignment="1">
      <alignment horizontal="center" vertical="top" wrapText="1"/>
    </xf>
    <xf numFmtId="0" fontId="13" fillId="0" borderId="14" xfId="0" applyFont="1" applyBorder="1" applyAlignment="1">
      <alignment horizontal="center" vertical="center"/>
    </xf>
    <xf numFmtId="9" fontId="11" fillId="0" borderId="14" xfId="4" applyFont="1" applyBorder="1" applyAlignment="1" applyProtection="1">
      <alignment horizontal="center" vertical="center" wrapText="1"/>
      <protection locked="0"/>
    </xf>
    <xf numFmtId="0" fontId="10" fillId="0" borderId="15" xfId="0" applyFont="1" applyBorder="1" applyAlignment="1">
      <alignment horizontal="center" vertical="center" wrapText="1"/>
    </xf>
    <xf numFmtId="166" fontId="11" fillId="0" borderId="14" xfId="4" applyNumberFormat="1" applyFont="1" applyBorder="1" applyAlignment="1">
      <alignment horizontal="center" vertical="center"/>
    </xf>
    <xf numFmtId="165" fontId="11" fillId="0" borderId="14" xfId="4" applyNumberFormat="1" applyFont="1" applyBorder="1" applyAlignment="1">
      <alignment horizontal="center" vertical="center"/>
    </xf>
    <xf numFmtId="9" fontId="11" fillId="4" borderId="14" xfId="4" applyFont="1" applyFill="1" applyBorder="1" applyAlignment="1">
      <alignment horizontal="center" vertical="center"/>
    </xf>
    <xf numFmtId="2" fontId="11" fillId="0" borderId="14" xfId="4" applyNumberFormat="1" applyFont="1" applyBorder="1" applyAlignment="1">
      <alignment horizontal="center" vertical="center" wrapText="1"/>
    </xf>
    <xf numFmtId="9" fontId="11" fillId="0" borderId="14" xfId="4" applyFont="1" applyBorder="1" applyAlignment="1">
      <alignment horizontal="center" vertical="center" wrapText="1"/>
    </xf>
    <xf numFmtId="0" fontId="8" fillId="2" borderId="13" xfId="0" applyFont="1" applyFill="1" applyBorder="1" applyAlignment="1">
      <alignment horizontal="center" vertical="center" wrapText="1"/>
    </xf>
    <xf numFmtId="2" fontId="11" fillId="0" borderId="14" xfId="4" applyNumberFormat="1" applyFont="1" applyBorder="1" applyAlignment="1">
      <alignment horizontal="center" vertical="center"/>
    </xf>
    <xf numFmtId="0" fontId="2" fillId="5" borderId="15" xfId="0" applyFont="1" applyFill="1" applyBorder="1" applyAlignment="1">
      <alignment horizontal="center" vertical="center" wrapText="1"/>
    </xf>
    <xf numFmtId="0" fontId="10" fillId="0" borderId="16" xfId="0" applyFont="1" applyBorder="1" applyAlignment="1">
      <alignment horizontal="center" vertical="center" wrapText="1"/>
    </xf>
    <xf numFmtId="0" fontId="9" fillId="0" borderId="14" xfId="0" applyFont="1" applyBorder="1" applyAlignment="1">
      <alignment horizontal="left" vertical="center" wrapText="1"/>
    </xf>
    <xf numFmtId="0" fontId="2" fillId="5" borderId="12" xfId="0" applyFont="1" applyFill="1" applyBorder="1" applyAlignment="1">
      <alignment horizontal="center" vertical="center" wrapText="1"/>
    </xf>
    <xf numFmtId="0" fontId="11" fillId="0" borderId="14" xfId="0" applyFont="1" applyBorder="1" applyAlignment="1">
      <alignment horizontal="center" vertical="center"/>
    </xf>
    <xf numFmtId="0" fontId="10" fillId="0" borderId="17" xfId="0" applyFont="1" applyBorder="1" applyAlignment="1">
      <alignment horizontal="center" vertical="center" wrapText="1"/>
    </xf>
    <xf numFmtId="0" fontId="9" fillId="0" borderId="15" xfId="0" applyFont="1" applyBorder="1" applyAlignment="1">
      <alignment horizontal="center" vertical="center" wrapText="1"/>
    </xf>
    <xf numFmtId="166" fontId="11" fillId="0" borderId="14" xfId="4" applyNumberFormat="1" applyFont="1" applyBorder="1" applyAlignment="1" applyProtection="1">
      <alignment horizontal="center" vertical="center"/>
      <protection locked="0"/>
    </xf>
    <xf numFmtId="0" fontId="11" fillId="6" borderId="14" xfId="0" applyFont="1" applyFill="1" applyBorder="1" applyAlignment="1">
      <alignment horizontal="center" vertical="center"/>
    </xf>
    <xf numFmtId="0" fontId="0" fillId="3" borderId="14" xfId="0" applyFill="1" applyBorder="1" applyAlignment="1">
      <alignment horizontal="center" vertical="center"/>
    </xf>
    <xf numFmtId="0" fontId="11" fillId="3" borderId="14" xfId="0" applyFont="1" applyFill="1" applyBorder="1" applyAlignment="1">
      <alignment horizontal="center" vertical="center"/>
    </xf>
    <xf numFmtId="0" fontId="2" fillId="5" borderId="13" xfId="0" applyFont="1" applyFill="1" applyBorder="1" applyAlignment="1">
      <alignment horizontal="center" vertical="center" wrapText="1"/>
    </xf>
    <xf numFmtId="0" fontId="2" fillId="7" borderId="15" xfId="0" applyFont="1" applyFill="1" applyBorder="1" applyAlignment="1">
      <alignment horizontal="center" vertical="center" wrapText="1"/>
    </xf>
    <xf numFmtId="0" fontId="2" fillId="7" borderId="12" xfId="0" applyFont="1" applyFill="1" applyBorder="1" applyAlignment="1">
      <alignment horizontal="center" vertical="center" wrapText="1"/>
    </xf>
    <xf numFmtId="3" fontId="11" fillId="3" borderId="14" xfId="0" applyNumberFormat="1" applyFont="1" applyFill="1" applyBorder="1" applyAlignment="1" applyProtection="1">
      <alignment horizontal="center" vertical="center"/>
      <protection locked="0"/>
    </xf>
    <xf numFmtId="10" fontId="11" fillId="0" borderId="14" xfId="4" applyNumberFormat="1" applyFont="1" applyBorder="1" applyAlignment="1" applyProtection="1">
      <alignment horizontal="center" vertical="center"/>
      <protection locked="0"/>
    </xf>
    <xf numFmtId="9" fontId="11" fillId="6" borderId="14" xfId="4" applyFont="1" applyFill="1" applyBorder="1" applyAlignment="1" applyProtection="1">
      <alignment horizontal="center" vertical="center"/>
      <protection locked="0"/>
    </xf>
    <xf numFmtId="1" fontId="11" fillId="0" borderId="14" xfId="2" applyNumberFormat="1" applyFont="1" applyBorder="1" applyAlignment="1" applyProtection="1">
      <alignment horizontal="center" vertical="center"/>
      <protection locked="0"/>
    </xf>
    <xf numFmtId="9" fontId="11" fillId="8" borderId="14" xfId="4" applyFont="1" applyFill="1" applyBorder="1" applyAlignment="1" applyProtection="1">
      <alignment horizontal="center" vertical="center"/>
      <protection locked="0"/>
    </xf>
    <xf numFmtId="43" fontId="11" fillId="3" borderId="14" xfId="1" applyFont="1" applyFill="1" applyBorder="1" applyAlignment="1" applyProtection="1">
      <alignment horizontal="center" vertical="center"/>
      <protection locked="0"/>
    </xf>
    <xf numFmtId="9" fontId="11" fillId="8" borderId="14" xfId="4" applyFont="1" applyFill="1" applyBorder="1" applyAlignment="1">
      <alignment horizontal="center" vertical="center"/>
    </xf>
    <xf numFmtId="0" fontId="2" fillId="7" borderId="13" xfId="0" applyFont="1" applyFill="1" applyBorder="1" applyAlignment="1">
      <alignment horizontal="center" vertical="center" wrapText="1"/>
    </xf>
    <xf numFmtId="0" fontId="9" fillId="0" borderId="14" xfId="0" applyFont="1" applyBorder="1" applyAlignment="1" applyProtection="1">
      <alignment horizontal="center" vertical="center" wrapText="1"/>
      <protection locked="0"/>
    </xf>
    <xf numFmtId="167" fontId="11" fillId="3" borderId="14" xfId="3" applyNumberFormat="1" applyFont="1" applyFill="1" applyBorder="1" applyAlignment="1" applyProtection="1">
      <alignment horizontal="center" vertical="center"/>
      <protection locked="0"/>
    </xf>
    <xf numFmtId="0" fontId="0" fillId="8" borderId="15" xfId="0" applyFill="1" applyBorder="1" applyAlignment="1">
      <alignment horizontal="center" vertical="center" wrapText="1"/>
    </xf>
    <xf numFmtId="0" fontId="11" fillId="3" borderId="14" xfId="0" applyFont="1" applyFill="1" applyBorder="1" applyAlignment="1" applyProtection="1">
      <alignment horizontal="center" vertical="center" wrapText="1"/>
      <protection locked="0"/>
    </xf>
    <xf numFmtId="0" fontId="0" fillId="8" borderId="9" xfId="0" applyFill="1" applyBorder="1" applyAlignment="1">
      <alignment horizontal="center" vertical="center" wrapText="1"/>
    </xf>
    <xf numFmtId="0" fontId="9" fillId="0" borderId="15" xfId="0" applyFont="1" applyBorder="1" applyAlignment="1">
      <alignment horizontal="center" vertical="center"/>
    </xf>
    <xf numFmtId="0" fontId="0" fillId="9" borderId="6" xfId="0" applyFill="1" applyBorder="1" applyAlignment="1">
      <alignment horizontal="center" vertical="center" wrapText="1"/>
    </xf>
    <xf numFmtId="0" fontId="9" fillId="0" borderId="18" xfId="0" applyFont="1" applyBorder="1" applyAlignment="1">
      <alignment horizontal="center" vertical="center"/>
    </xf>
    <xf numFmtId="0" fontId="10" fillId="0" borderId="14" xfId="0" applyFont="1" applyBorder="1" applyAlignment="1" applyProtection="1">
      <alignment horizontal="center" vertical="center" wrapText="1"/>
      <protection locked="0"/>
    </xf>
    <xf numFmtId="166" fontId="11" fillId="0" borderId="14" xfId="4" applyNumberFormat="1" applyFont="1" applyBorder="1" applyAlignment="1">
      <alignment horizontal="center" vertical="center" wrapText="1"/>
    </xf>
    <xf numFmtId="0" fontId="0" fillId="9" borderId="12" xfId="0" applyFill="1" applyBorder="1" applyAlignment="1">
      <alignment horizontal="center" vertical="center" wrapText="1"/>
    </xf>
    <xf numFmtId="9" fontId="11" fillId="4" borderId="14" xfId="4" applyFont="1" applyFill="1" applyBorder="1" applyAlignment="1">
      <alignment horizontal="center" vertical="center" wrapText="1"/>
    </xf>
    <xf numFmtId="0" fontId="10" fillId="0" borderId="14" xfId="0" applyFont="1" applyBorder="1" applyAlignment="1">
      <alignment horizontal="center" vertical="center"/>
    </xf>
    <xf numFmtId="0" fontId="0" fillId="9" borderId="9" xfId="0" applyFill="1" applyBorder="1" applyAlignment="1">
      <alignment horizontal="center" vertical="center" wrapText="1"/>
    </xf>
    <xf numFmtId="0" fontId="9" fillId="0" borderId="11" xfId="0" applyFont="1" applyBorder="1" applyAlignment="1">
      <alignment horizontal="center" vertical="center"/>
    </xf>
    <xf numFmtId="0" fontId="10" fillId="0" borderId="11"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1" xfId="0" applyFont="1" applyBorder="1" applyAlignment="1" applyProtection="1">
      <alignment horizontal="center" vertical="center" wrapText="1"/>
      <protection locked="0"/>
    </xf>
    <xf numFmtId="0" fontId="0" fillId="0" borderId="7"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9" fontId="14" fillId="10" borderId="14" xfId="0" applyNumberFormat="1" applyFont="1" applyFill="1" applyBorder="1" applyAlignment="1">
      <alignment horizontal="center" vertical="center"/>
    </xf>
    <xf numFmtId="0" fontId="0" fillId="0" borderId="0" xfId="0" applyAlignment="1">
      <alignment horizontal="center" vertical="center"/>
    </xf>
    <xf numFmtId="10" fontId="14" fillId="10" borderId="14" xfId="0" applyNumberFormat="1" applyFont="1" applyFill="1" applyBorder="1" applyAlignment="1">
      <alignment horizontal="center" vertical="center"/>
    </xf>
    <xf numFmtId="0" fontId="0" fillId="0" borderId="14" xfId="0" applyBorder="1" applyAlignment="1">
      <alignment horizontal="center" vertical="center"/>
    </xf>
    <xf numFmtId="0" fontId="15" fillId="0" borderId="23" xfId="0" applyFont="1" applyBorder="1" applyAlignment="1">
      <alignment horizontal="center" vertical="center" wrapText="1"/>
    </xf>
    <xf numFmtId="0" fontId="4" fillId="0" borderId="3" xfId="0" applyFont="1" applyBorder="1" applyAlignment="1">
      <alignment horizontal="center" vertical="center" wrapText="1"/>
    </xf>
    <xf numFmtId="0" fontId="5" fillId="2" borderId="0" xfId="0" applyFont="1" applyFill="1" applyAlignment="1">
      <alignment horizontal="center" vertical="center"/>
    </xf>
    <xf numFmtId="0" fontId="5" fillId="11" borderId="7" xfId="0" applyFont="1" applyFill="1" applyBorder="1" applyAlignment="1">
      <alignment horizontal="center" vertical="center"/>
    </xf>
    <xf numFmtId="0" fontId="5" fillId="11" borderId="19" xfId="0" applyFont="1" applyFill="1" applyBorder="1" applyAlignment="1">
      <alignment horizontal="center" vertical="center"/>
    </xf>
    <xf numFmtId="0" fontId="5" fillId="11" borderId="21" xfId="0" applyFont="1" applyFill="1" applyBorder="1" applyAlignment="1">
      <alignment horizontal="center" vertical="center"/>
    </xf>
    <xf numFmtId="0" fontId="5" fillId="11" borderId="22" xfId="0" applyFont="1" applyFill="1" applyBorder="1" applyAlignment="1">
      <alignment horizontal="center" vertical="center"/>
    </xf>
    <xf numFmtId="2" fontId="7" fillId="12" borderId="9" xfId="0" applyNumberFormat="1" applyFont="1" applyFill="1" applyBorder="1" applyAlignment="1">
      <alignment horizontal="center" vertical="center" textRotation="90" wrapText="1"/>
    </xf>
    <xf numFmtId="0" fontId="7" fillId="12" borderId="9" xfId="0" applyFont="1" applyFill="1" applyBorder="1" applyAlignment="1">
      <alignment horizontal="center" vertical="center" textRotation="90" wrapText="1"/>
    </xf>
    <xf numFmtId="10" fontId="0" fillId="0" borderId="14" xfId="4" applyNumberFormat="1" applyFont="1" applyBorder="1" applyAlignment="1">
      <alignment horizontal="center" vertical="center"/>
    </xf>
    <xf numFmtId="10" fontId="11" fillId="0" borderId="14" xfId="0" applyNumberFormat="1" applyFont="1" applyBorder="1" applyAlignment="1">
      <alignment horizontal="center" vertical="center"/>
    </xf>
    <xf numFmtId="9" fontId="11" fillId="8" borderId="15" xfId="4" applyFont="1" applyFill="1" applyBorder="1" applyAlignment="1">
      <alignment horizontal="center" vertical="center"/>
    </xf>
    <xf numFmtId="9" fontId="11" fillId="8" borderId="12" xfId="4" applyFont="1" applyFill="1" applyBorder="1" applyAlignment="1">
      <alignment horizontal="center" vertical="center"/>
    </xf>
    <xf numFmtId="9" fontId="11" fillId="8" borderId="13" xfId="4" applyFont="1" applyFill="1" applyBorder="1" applyAlignment="1">
      <alignment horizontal="center" vertical="center"/>
    </xf>
    <xf numFmtId="168" fontId="11" fillId="3" borderId="14" xfId="0" applyNumberFormat="1" applyFont="1" applyFill="1" applyBorder="1" applyAlignment="1" applyProtection="1">
      <alignment horizontal="center" vertical="center"/>
      <protection locked="0"/>
    </xf>
    <xf numFmtId="9" fontId="11" fillId="13" borderId="15" xfId="4" applyFont="1" applyFill="1" applyBorder="1" applyAlignment="1">
      <alignment horizontal="center" vertical="center"/>
    </xf>
    <xf numFmtId="9" fontId="11" fillId="13" borderId="12" xfId="4" applyFont="1" applyFill="1" applyBorder="1" applyAlignment="1">
      <alignment horizontal="center" vertical="center"/>
    </xf>
    <xf numFmtId="0" fontId="16" fillId="0" borderId="0" xfId="0" applyFont="1"/>
    <xf numFmtId="169" fontId="11" fillId="3" borderId="14" xfId="0" applyNumberFormat="1" applyFont="1" applyFill="1" applyBorder="1" applyAlignment="1" applyProtection="1">
      <alignment horizontal="center" vertical="center"/>
      <protection locked="0"/>
    </xf>
    <xf numFmtId="9" fontId="11" fillId="13" borderId="13" xfId="4" applyFont="1" applyFill="1" applyBorder="1" applyAlignment="1">
      <alignment horizontal="center" vertical="center"/>
    </xf>
    <xf numFmtId="3" fontId="11" fillId="3" borderId="14" xfId="0" applyNumberFormat="1" applyFont="1" applyFill="1" applyBorder="1" applyAlignment="1" applyProtection="1">
      <alignment horizontal="center" vertical="center" wrapText="1"/>
      <protection locked="0"/>
    </xf>
    <xf numFmtId="2" fontId="11" fillId="14" borderId="14" xfId="4" applyNumberFormat="1" applyFont="1" applyFill="1" applyBorder="1" applyAlignment="1">
      <alignment horizontal="center" vertical="center" wrapText="1"/>
    </xf>
    <xf numFmtId="9" fontId="17" fillId="4" borderId="15" xfId="4" applyFont="1" applyFill="1" applyBorder="1" applyAlignment="1" applyProtection="1">
      <alignment horizontal="center" vertical="center" wrapText="1"/>
      <protection locked="0"/>
    </xf>
    <xf numFmtId="9" fontId="17" fillId="4" borderId="12" xfId="4" applyFont="1" applyFill="1" applyBorder="1" applyAlignment="1" applyProtection="1">
      <alignment horizontal="center" vertical="center" wrapText="1"/>
      <protection locked="0"/>
    </xf>
    <xf numFmtId="9" fontId="17" fillId="4" borderId="13" xfId="4" applyFont="1" applyFill="1" applyBorder="1" applyAlignment="1" applyProtection="1">
      <alignment horizontal="center" vertical="center" wrapText="1"/>
      <protection locked="0"/>
    </xf>
    <xf numFmtId="3" fontId="0" fillId="3" borderId="14" xfId="0" applyNumberFormat="1" applyFill="1" applyBorder="1" applyAlignment="1">
      <alignment horizontal="center" vertical="center"/>
    </xf>
    <xf numFmtId="9" fontId="11" fillId="15" borderId="14" xfId="4" applyFont="1" applyFill="1" applyBorder="1" applyAlignment="1">
      <alignment horizontal="center" vertical="center"/>
    </xf>
    <xf numFmtId="0" fontId="13" fillId="3" borderId="14" xfId="0" applyFont="1" applyFill="1" applyBorder="1" applyAlignment="1" applyProtection="1">
      <alignment horizontal="center" vertical="center"/>
      <protection locked="0"/>
    </xf>
    <xf numFmtId="9" fontId="13" fillId="0" borderId="14" xfId="4" applyFont="1" applyBorder="1" applyAlignment="1">
      <alignment horizontal="center" vertical="center"/>
    </xf>
    <xf numFmtId="10" fontId="11" fillId="0" borderId="14" xfId="4" applyNumberFormat="1" applyFont="1" applyBorder="1" applyAlignment="1">
      <alignment horizontal="center" vertical="center" wrapText="1"/>
    </xf>
    <xf numFmtId="9" fontId="11" fillId="0" borderId="15" xfId="4" applyFont="1" applyBorder="1" applyAlignment="1">
      <alignment horizontal="center" vertical="center"/>
    </xf>
    <xf numFmtId="9" fontId="11" fillId="0" borderId="12" xfId="4" applyFont="1" applyBorder="1" applyAlignment="1">
      <alignment horizontal="center" vertical="center"/>
    </xf>
    <xf numFmtId="9" fontId="11" fillId="0" borderId="13" xfId="4" applyFont="1" applyBorder="1" applyAlignment="1">
      <alignment horizontal="center" vertical="center"/>
    </xf>
    <xf numFmtId="2" fontId="11" fillId="3" borderId="14" xfId="0" applyNumberFormat="1" applyFont="1" applyFill="1" applyBorder="1" applyAlignment="1" applyProtection="1">
      <alignment horizontal="center" vertical="center"/>
      <protection locked="0"/>
    </xf>
    <xf numFmtId="1" fontId="11" fillId="0" borderId="14" xfId="2" applyNumberFormat="1" applyFont="1" applyBorder="1" applyAlignment="1">
      <alignment horizontal="center" vertical="center"/>
    </xf>
    <xf numFmtId="44" fontId="11" fillId="3" borderId="14" xfId="3" applyFont="1" applyFill="1" applyBorder="1" applyAlignment="1" applyProtection="1">
      <alignment horizontal="center" vertical="center"/>
      <protection locked="0"/>
    </xf>
    <xf numFmtId="43" fontId="11" fillId="0" borderId="14" xfId="1" applyFont="1" applyBorder="1" applyAlignment="1">
      <alignment horizontal="center" vertical="center"/>
    </xf>
    <xf numFmtId="44" fontId="11" fillId="3" borderId="14" xfId="3" applyFont="1" applyFill="1" applyBorder="1" applyAlignment="1">
      <alignment horizontal="center" vertical="center"/>
    </xf>
    <xf numFmtId="3" fontId="12" fillId="3" borderId="14" xfId="0" applyNumberFormat="1" applyFont="1" applyFill="1" applyBorder="1" applyAlignment="1" applyProtection="1">
      <alignment horizontal="center" vertical="center" wrapText="1"/>
      <protection locked="0"/>
    </xf>
    <xf numFmtId="9" fontId="17" fillId="0" borderId="14" xfId="4" applyFont="1" applyBorder="1" applyAlignment="1">
      <alignment horizontal="center" vertical="center" wrapText="1"/>
    </xf>
    <xf numFmtId="10" fontId="9" fillId="0" borderId="14" xfId="4" applyNumberFormat="1" applyFont="1" applyBorder="1" applyAlignment="1">
      <alignment horizontal="center" vertical="center" wrapText="1"/>
    </xf>
    <xf numFmtId="0" fontId="9" fillId="3" borderId="14" xfId="0" applyFont="1" applyFill="1" applyBorder="1" applyAlignment="1" applyProtection="1">
      <alignment horizontal="center" vertical="center" wrapText="1"/>
      <protection locked="0"/>
    </xf>
    <xf numFmtId="3" fontId="9" fillId="3" borderId="11" xfId="0" applyNumberFormat="1" applyFont="1" applyFill="1" applyBorder="1" applyAlignment="1" applyProtection="1">
      <alignment horizontal="center" vertical="center" wrapText="1"/>
      <protection locked="0"/>
    </xf>
    <xf numFmtId="9" fontId="9" fillId="0" borderId="11" xfId="4" applyFont="1" applyBorder="1" applyAlignment="1">
      <alignment horizontal="center" vertical="center" wrapText="1"/>
    </xf>
    <xf numFmtId="9" fontId="17" fillId="0" borderId="11" xfId="4" applyFont="1" applyBorder="1" applyAlignment="1">
      <alignment horizontal="center" vertical="center" wrapText="1"/>
    </xf>
    <xf numFmtId="10" fontId="9" fillId="0" borderId="11" xfId="4" applyNumberFormat="1" applyFont="1" applyBorder="1" applyAlignment="1">
      <alignment horizontal="center" vertical="center" wrapText="1"/>
    </xf>
    <xf numFmtId="0" fontId="0" fillId="0" borderId="13" xfId="0" applyBorder="1" applyAlignment="1">
      <alignment horizontal="center"/>
    </xf>
    <xf numFmtId="9" fontId="14" fillId="10" borderId="24" xfId="0" applyNumberFormat="1" applyFont="1" applyFill="1" applyBorder="1" applyAlignment="1">
      <alignment horizontal="center" vertical="center"/>
    </xf>
    <xf numFmtId="10" fontId="5" fillId="15" borderId="24" xfId="4" applyNumberFormat="1" applyFont="1" applyFill="1" applyBorder="1" applyAlignment="1">
      <alignment horizontal="center" vertical="center"/>
    </xf>
    <xf numFmtId="9" fontId="0" fillId="0" borderId="0" xfId="4" applyFont="1" applyAlignment="1">
      <alignment horizontal="center" vertical="center"/>
    </xf>
    <xf numFmtId="0" fontId="6" fillId="12" borderId="25" xfId="0" applyFont="1" applyFill="1" applyBorder="1" applyAlignment="1">
      <alignment horizontal="center" vertical="center" wrapText="1"/>
    </xf>
    <xf numFmtId="0" fontId="6" fillId="12" borderId="19" xfId="0" applyFont="1" applyFill="1" applyBorder="1" applyAlignment="1">
      <alignment horizontal="center" vertical="center" wrapText="1"/>
    </xf>
    <xf numFmtId="0" fontId="6" fillId="12" borderId="26" xfId="0" applyFont="1" applyFill="1" applyBorder="1" applyAlignment="1">
      <alignment horizontal="center" vertical="center" wrapText="1"/>
    </xf>
    <xf numFmtId="0" fontId="6" fillId="12" borderId="22" xfId="0" applyFont="1" applyFill="1" applyBorder="1" applyAlignment="1">
      <alignment horizontal="center" vertical="center" wrapText="1"/>
    </xf>
    <xf numFmtId="2" fontId="7" fillId="12" borderId="8" xfId="0" applyNumberFormat="1" applyFont="1" applyFill="1" applyBorder="1" applyAlignment="1">
      <alignment horizontal="center" vertical="center" textRotation="90" wrapText="1"/>
    </xf>
  </cellXfs>
  <cellStyles count="5">
    <cellStyle name="Millares" xfId="1" builtinId="3"/>
    <cellStyle name="Millares [0]" xfId="2" builtinId="6"/>
    <cellStyle name="Moneda" xfId="3" builtinId="4"/>
    <cellStyle name="Normal" xfId="0" builtinId="0"/>
    <cellStyle name="Porcentaje" xfId="4" builtinId="5"/>
  </cellStyles>
  <dxfs count="116">
    <dxf>
      <fill>
        <patternFill>
          <bgColor rgb="FFFF0000"/>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color theme="1"/>
      </font>
      <fill>
        <patternFill>
          <bgColor theme="9"/>
        </patternFill>
      </fill>
    </dxf>
    <dxf>
      <fill>
        <patternFill>
          <bgColor theme="7"/>
        </patternFill>
      </fill>
    </dxf>
    <dxf>
      <fill>
        <patternFill>
          <bgColor rgb="FFFF0000"/>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color theme="1"/>
      </font>
      <fill>
        <patternFill>
          <bgColor theme="9"/>
        </patternFill>
      </fill>
    </dxf>
    <dxf>
      <fill>
        <patternFill>
          <bgColor theme="7"/>
        </patternFill>
      </fill>
    </dxf>
    <dxf>
      <fill>
        <patternFill>
          <bgColor rgb="FFFF0000"/>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ill>
        <patternFill>
          <bgColor rgb="FFFF0000"/>
        </patternFill>
      </fill>
    </dxf>
    <dxf>
      <fill>
        <patternFill>
          <bgColor rgb="FFFFC000"/>
        </patternFill>
      </fill>
    </dxf>
    <dxf>
      <fill>
        <patternFill>
          <bgColor rgb="FF00B050"/>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u val="none"/>
        <color theme="1"/>
      </font>
      <fill>
        <patternFill>
          <bgColor rgb="FFFF0000"/>
        </patternFill>
      </fill>
    </dxf>
    <dxf>
      <fill>
        <patternFill>
          <bgColor theme="7"/>
        </patternFill>
      </fill>
    </dxf>
    <dxf>
      <fill>
        <patternFill>
          <bgColor theme="9"/>
        </patternFill>
      </fill>
    </dxf>
    <dxf>
      <font>
        <color theme="1"/>
      </font>
      <fill>
        <patternFill>
          <bgColor theme="9"/>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ont>
        <u val="none"/>
        <color theme="1"/>
      </font>
      <fill>
        <patternFill>
          <bgColor rgb="FFFF0000"/>
        </patternFill>
      </fill>
    </dxf>
    <dxf>
      <fill>
        <patternFill>
          <bgColor theme="7"/>
        </patternFill>
      </fill>
    </dxf>
    <dxf>
      <fill>
        <patternFill>
          <bgColor theme="9"/>
        </patternFill>
      </fill>
    </dxf>
    <dxf>
      <fill>
        <patternFill>
          <bgColor rgb="FFFF0000"/>
        </patternFill>
      </fill>
    </dxf>
    <dxf>
      <fill>
        <patternFill>
          <bgColor rgb="FFFFFF00"/>
        </patternFill>
      </fill>
    </dxf>
    <dxf>
      <fill>
        <patternFill>
          <bgColor rgb="FF00B050"/>
        </patternFill>
      </fill>
    </dxf>
  </dxfs>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244926</xdr:colOff>
      <xdr:row>0</xdr:row>
      <xdr:rowOff>27214</xdr:rowOff>
    </xdr:from>
    <xdr:ext cx="1809750" cy="884464"/>
    <xdr:pic>
      <xdr:nvPicPr>
        <xdr:cNvPr id="2" name="image2.jpg">
          <a:extLst>
            <a:ext uri="{FF2B5EF4-FFF2-40B4-BE49-F238E27FC236}">
              <a16:creationId xmlns:a16="http://schemas.microsoft.com/office/drawing/2014/main" id="{CE201671-C8D8-4BBE-9C8A-BF745B5FEA0D}"/>
            </a:ext>
          </a:extLst>
        </xdr:cNvPr>
        <xdr:cNvPicPr preferRelativeResize="0"/>
      </xdr:nvPicPr>
      <xdr:blipFill>
        <a:blip xmlns:r="http://schemas.openxmlformats.org/officeDocument/2006/relationships" r:embed="rId1" cstate="print"/>
        <a:stretch>
          <a:fillRect/>
        </a:stretch>
      </xdr:blipFill>
      <xdr:spPr>
        <a:xfrm>
          <a:off x="244926" y="27214"/>
          <a:ext cx="1809750" cy="884464"/>
        </a:xfrm>
        <a:prstGeom prst="rect">
          <a:avLst/>
        </a:prstGeom>
        <a:noFill/>
      </xdr:spPr>
    </xdr:pic>
    <xdr:clientData fLocksWithSheet="0"/>
  </xdr:oneCellAnchor>
  <xdr:twoCellAnchor editAs="oneCell">
    <xdr:from>
      <xdr:col>9</xdr:col>
      <xdr:colOff>204107</xdr:colOff>
      <xdr:row>0</xdr:row>
      <xdr:rowOff>0</xdr:rowOff>
    </xdr:from>
    <xdr:to>
      <xdr:col>10</xdr:col>
      <xdr:colOff>666749</xdr:colOff>
      <xdr:row>0</xdr:row>
      <xdr:rowOff>870856</xdr:rowOff>
    </xdr:to>
    <xdr:pic>
      <xdr:nvPicPr>
        <xdr:cNvPr id="3" name="Imagen 2" descr="Qué es? | Secretaría Distrital de Planeación">
          <a:extLst>
            <a:ext uri="{FF2B5EF4-FFF2-40B4-BE49-F238E27FC236}">
              <a16:creationId xmlns:a16="http://schemas.microsoft.com/office/drawing/2014/main" id="{3B75EA27-CFFF-43A1-BBDB-FA985E72048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16000" y="0"/>
          <a:ext cx="1415142" cy="870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81642</xdr:colOff>
      <xdr:row>0</xdr:row>
      <xdr:rowOff>81642</xdr:rowOff>
    </xdr:from>
    <xdr:ext cx="1646467" cy="775607"/>
    <xdr:pic>
      <xdr:nvPicPr>
        <xdr:cNvPr id="2" name="image2.jpg">
          <a:extLst>
            <a:ext uri="{FF2B5EF4-FFF2-40B4-BE49-F238E27FC236}">
              <a16:creationId xmlns:a16="http://schemas.microsoft.com/office/drawing/2014/main" id="{58E4BD49-2959-48D0-887C-33DBF12312A0}"/>
            </a:ext>
          </a:extLst>
        </xdr:cNvPr>
        <xdr:cNvPicPr preferRelativeResize="0"/>
      </xdr:nvPicPr>
      <xdr:blipFill>
        <a:blip xmlns:r="http://schemas.openxmlformats.org/officeDocument/2006/relationships" r:embed="rId1" cstate="print"/>
        <a:stretch>
          <a:fillRect/>
        </a:stretch>
      </xdr:blipFill>
      <xdr:spPr>
        <a:xfrm>
          <a:off x="81642" y="81642"/>
          <a:ext cx="1646467" cy="775607"/>
        </a:xfrm>
        <a:prstGeom prst="rect">
          <a:avLst/>
        </a:prstGeom>
        <a:noFill/>
      </xdr:spPr>
    </xdr:pic>
    <xdr:clientData fLocksWithSheet="0"/>
  </xdr:oneCellAnchor>
  <xdr:oneCellAnchor>
    <xdr:from>
      <xdr:col>9</xdr:col>
      <xdr:colOff>408215</xdr:colOff>
      <xdr:row>0</xdr:row>
      <xdr:rowOff>68037</xdr:rowOff>
    </xdr:from>
    <xdr:ext cx="1326695" cy="816427"/>
    <xdr:pic>
      <xdr:nvPicPr>
        <xdr:cNvPr id="3" name="Imagen 2" descr="Qué es? | Secretaría Distrital de Planeación">
          <a:extLst>
            <a:ext uri="{FF2B5EF4-FFF2-40B4-BE49-F238E27FC236}">
              <a16:creationId xmlns:a16="http://schemas.microsoft.com/office/drawing/2014/main" id="{234B47AA-CFE9-4D5A-B887-94572BF4280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831536" y="68037"/>
          <a:ext cx="1326695" cy="816427"/>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9E44C-7235-4B0B-868F-ADABADC8DCB4}">
  <dimension ref="A1:L75"/>
  <sheetViews>
    <sheetView showGridLines="0" zoomScale="70" zoomScaleNormal="70" workbookViewId="0">
      <selection activeCell="H4" sqref="H4"/>
    </sheetView>
  </sheetViews>
  <sheetFormatPr baseColWidth="10" defaultColWidth="22.140625" defaultRowHeight="15" x14ac:dyDescent="0.25"/>
  <cols>
    <col min="1" max="1" width="25.7109375" customWidth="1"/>
    <col min="2" max="2" width="5.28515625" customWidth="1"/>
    <col min="3" max="3" width="42.140625" customWidth="1"/>
    <col min="4" max="4" width="28.42578125" customWidth="1"/>
    <col min="5" max="5" width="32.5703125" customWidth="1"/>
    <col min="6" max="6" width="10" style="93" customWidth="1"/>
    <col min="7" max="8" width="23.42578125" style="93" customWidth="1"/>
    <col min="9" max="9" width="11.42578125" style="93" customWidth="1"/>
    <col min="10" max="10" width="14.28515625" style="93" customWidth="1"/>
    <col min="11" max="11" width="11.42578125" style="93" customWidth="1"/>
    <col min="12" max="12" width="22.140625" style="113"/>
  </cols>
  <sheetData>
    <row r="1" spans="1:11" ht="72.75" customHeight="1" thickBot="1" x14ac:dyDescent="0.3">
      <c r="A1" s="96"/>
      <c r="B1" s="97" t="s">
        <v>176</v>
      </c>
      <c r="C1" s="2"/>
      <c r="D1" s="2"/>
      <c r="E1" s="2"/>
      <c r="F1" s="2"/>
      <c r="G1" s="2"/>
      <c r="H1" s="2"/>
      <c r="I1" s="2"/>
      <c r="J1" s="2"/>
      <c r="K1" s="2"/>
    </row>
    <row r="2" spans="1:11" ht="22.5" customHeight="1" thickBot="1" x14ac:dyDescent="0.3">
      <c r="A2" s="98"/>
      <c r="B2" s="98"/>
      <c r="C2" s="98"/>
      <c r="D2" s="98"/>
      <c r="E2" s="98"/>
      <c r="F2" s="99" t="s">
        <v>177</v>
      </c>
      <c r="G2" s="100"/>
      <c r="H2" s="100"/>
      <c r="I2" s="100"/>
      <c r="J2" s="100"/>
      <c r="K2" s="100"/>
    </row>
    <row r="3" spans="1:11" ht="27.75" customHeight="1" x14ac:dyDescent="0.25">
      <c r="A3" s="7" t="s">
        <v>1</v>
      </c>
      <c r="B3" s="8" t="s">
        <v>2</v>
      </c>
      <c r="C3" s="8" t="s">
        <v>3</v>
      </c>
      <c r="D3" s="8" t="s">
        <v>4</v>
      </c>
      <c r="E3" s="9" t="s">
        <v>5</v>
      </c>
      <c r="F3" s="101"/>
      <c r="G3" s="102"/>
      <c r="H3" s="102"/>
      <c r="I3" s="102"/>
      <c r="J3" s="102"/>
      <c r="K3" s="102"/>
    </row>
    <row r="4" spans="1:11" ht="85.5" customHeight="1" thickBot="1" x14ac:dyDescent="0.3">
      <c r="A4" s="10"/>
      <c r="B4" s="11"/>
      <c r="C4" s="11"/>
      <c r="D4" s="11"/>
      <c r="E4" s="11"/>
      <c r="F4" s="103" t="s">
        <v>7</v>
      </c>
      <c r="G4" s="104" t="s">
        <v>8</v>
      </c>
      <c r="H4" s="104" t="s">
        <v>9</v>
      </c>
      <c r="I4" s="104" t="s">
        <v>10</v>
      </c>
      <c r="J4" s="104" t="s">
        <v>11</v>
      </c>
      <c r="K4" s="104" t="s">
        <v>12</v>
      </c>
    </row>
    <row r="5" spans="1:11" ht="149.25" customHeight="1" x14ac:dyDescent="0.25">
      <c r="A5" s="13" t="s">
        <v>13</v>
      </c>
      <c r="B5" s="14">
        <v>1</v>
      </c>
      <c r="C5" s="15" t="s">
        <v>178</v>
      </c>
      <c r="D5" s="16" t="s">
        <v>179</v>
      </c>
      <c r="E5" s="16" t="s">
        <v>16</v>
      </c>
      <c r="F5" s="105">
        <f>1/60</f>
        <v>1.6666666666666666E-2</v>
      </c>
      <c r="G5" s="24">
        <v>57</v>
      </c>
      <c r="H5" s="24">
        <v>57</v>
      </c>
      <c r="I5" s="28">
        <v>1</v>
      </c>
      <c r="J5" s="28">
        <v>1</v>
      </c>
      <c r="K5" s="20">
        <f>J5*F5</f>
        <v>1.6666666666666666E-2</v>
      </c>
    </row>
    <row r="6" spans="1:11" ht="86.25" customHeight="1" x14ac:dyDescent="0.25">
      <c r="A6" s="13"/>
      <c r="B6" s="21">
        <f>+B5+1</f>
        <v>2</v>
      </c>
      <c r="C6" s="22" t="s">
        <v>180</v>
      </c>
      <c r="D6" s="15" t="s">
        <v>18</v>
      </c>
      <c r="E6" s="23" t="s">
        <v>181</v>
      </c>
      <c r="F6" s="105">
        <f t="shared" ref="F6:F64" si="0">1/60</f>
        <v>1.6666666666666666E-2</v>
      </c>
      <c r="G6" s="24">
        <v>18</v>
      </c>
      <c r="H6" s="24">
        <v>18</v>
      </c>
      <c r="I6" s="28">
        <v>1</v>
      </c>
      <c r="J6" s="28">
        <v>1</v>
      </c>
      <c r="K6" s="20">
        <f>J6*F6</f>
        <v>1.6666666666666666E-2</v>
      </c>
    </row>
    <row r="7" spans="1:11" ht="92.25" customHeight="1" x14ac:dyDescent="0.25">
      <c r="A7" s="13"/>
      <c r="B7" s="21">
        <f t="shared" ref="B7:B28" si="1">+B6+1</f>
        <v>3</v>
      </c>
      <c r="C7" s="22" t="s">
        <v>182</v>
      </c>
      <c r="D7" s="15" t="s">
        <v>183</v>
      </c>
      <c r="E7" s="15" t="s">
        <v>184</v>
      </c>
      <c r="F7" s="105">
        <f t="shared" si="0"/>
        <v>1.6666666666666666E-2</v>
      </c>
      <c r="G7" s="24">
        <v>2538</v>
      </c>
      <c r="H7" s="24">
        <v>2691</v>
      </c>
      <c r="I7" s="42">
        <v>0.94314381270903014</v>
      </c>
      <c r="J7" s="28">
        <v>0.99278296074634753</v>
      </c>
      <c r="K7" s="20">
        <f>J7*F7</f>
        <v>1.6546382679105791E-2</v>
      </c>
    </row>
    <row r="8" spans="1:11" ht="57" customHeight="1" x14ac:dyDescent="0.25">
      <c r="A8" s="13"/>
      <c r="B8" s="21">
        <f t="shared" si="1"/>
        <v>4</v>
      </c>
      <c r="C8" s="22" t="s">
        <v>22</v>
      </c>
      <c r="D8" s="26" t="s">
        <v>23</v>
      </c>
      <c r="E8" s="26" t="s">
        <v>24</v>
      </c>
      <c r="F8" s="105">
        <f t="shared" si="0"/>
        <v>1.6666666666666666E-2</v>
      </c>
      <c r="G8" s="24">
        <v>286</v>
      </c>
      <c r="H8" s="24">
        <v>54254</v>
      </c>
      <c r="I8" s="42">
        <v>5.2715007188410068E-3</v>
      </c>
      <c r="J8" s="28">
        <v>1</v>
      </c>
      <c r="K8" s="106">
        <f>J8*F8</f>
        <v>1.6666666666666666E-2</v>
      </c>
    </row>
    <row r="9" spans="1:11" ht="71.25" customHeight="1" x14ac:dyDescent="0.25">
      <c r="A9" s="13"/>
      <c r="B9" s="29">
        <v>5</v>
      </c>
      <c r="C9" s="30" t="s">
        <v>25</v>
      </c>
      <c r="D9" s="26" t="s">
        <v>26</v>
      </c>
      <c r="E9" s="26" t="s">
        <v>27</v>
      </c>
      <c r="F9" s="105">
        <f t="shared" si="0"/>
        <v>1.6666666666666666E-2</v>
      </c>
      <c r="G9" s="24">
        <v>2095</v>
      </c>
      <c r="H9" s="24">
        <v>2095</v>
      </c>
      <c r="I9" s="28">
        <v>1</v>
      </c>
      <c r="J9" s="107">
        <f>AVERAGE(I9:I12)</f>
        <v>0.90623062015503886</v>
      </c>
      <c r="K9" s="20">
        <f>I9*F9</f>
        <v>1.6666666666666666E-2</v>
      </c>
    </row>
    <row r="10" spans="1:11" ht="67.5" customHeight="1" x14ac:dyDescent="0.25">
      <c r="A10" s="13"/>
      <c r="B10" s="29"/>
      <c r="C10" s="31"/>
      <c r="D10" s="26" t="s">
        <v>28</v>
      </c>
      <c r="E10" s="26" t="s">
        <v>29</v>
      </c>
      <c r="F10" s="105">
        <f t="shared" si="0"/>
        <v>1.6666666666666666E-2</v>
      </c>
      <c r="G10" s="24">
        <v>2487</v>
      </c>
      <c r="H10" s="24">
        <v>2700</v>
      </c>
      <c r="I10" s="28">
        <v>0.9211111111111111</v>
      </c>
      <c r="J10" s="108"/>
      <c r="K10" s="20">
        <f>I10*F10</f>
        <v>1.5351851851851851E-2</v>
      </c>
    </row>
    <row r="11" spans="1:11" ht="71.25" customHeight="1" x14ac:dyDescent="0.25">
      <c r="A11" s="13"/>
      <c r="B11" s="29"/>
      <c r="C11" s="31"/>
      <c r="D11" s="26" t="s">
        <v>30</v>
      </c>
      <c r="E11" s="26" t="s">
        <v>31</v>
      </c>
      <c r="F11" s="105">
        <f t="shared" si="0"/>
        <v>1.6666666666666666E-2</v>
      </c>
      <c r="G11" s="24">
        <v>2695</v>
      </c>
      <c r="H11" s="24">
        <v>3096</v>
      </c>
      <c r="I11" s="28">
        <v>0.87047803617571062</v>
      </c>
      <c r="J11" s="108"/>
      <c r="K11" s="20">
        <f>I11*F11</f>
        <v>1.4507967269595176E-2</v>
      </c>
    </row>
    <row r="12" spans="1:11" ht="89.25" customHeight="1" x14ac:dyDescent="0.25">
      <c r="A12" s="13"/>
      <c r="B12" s="32"/>
      <c r="C12" s="33"/>
      <c r="D12" s="26" t="s">
        <v>32</v>
      </c>
      <c r="E12" s="26" t="s">
        <v>33</v>
      </c>
      <c r="F12" s="105">
        <f t="shared" si="0"/>
        <v>1.6666666666666666E-2</v>
      </c>
      <c r="G12" s="24">
        <v>2850</v>
      </c>
      <c r="H12" s="24">
        <v>3420</v>
      </c>
      <c r="I12" s="28">
        <v>0.83333333333333337</v>
      </c>
      <c r="J12" s="109"/>
      <c r="K12" s="20">
        <f>I12*F12</f>
        <v>1.388888888888889E-2</v>
      </c>
    </row>
    <row r="13" spans="1:11" ht="136.5" customHeight="1" x14ac:dyDescent="0.25">
      <c r="A13" s="13"/>
      <c r="B13" s="34">
        <v>6</v>
      </c>
      <c r="C13" s="35" t="s">
        <v>34</v>
      </c>
      <c r="D13" s="26" t="s">
        <v>35</v>
      </c>
      <c r="E13" s="26" t="s">
        <v>185</v>
      </c>
      <c r="F13" s="105">
        <f t="shared" si="0"/>
        <v>1.6666666666666666E-2</v>
      </c>
      <c r="G13" s="110">
        <v>0</v>
      </c>
      <c r="H13" s="24">
        <v>107.5</v>
      </c>
      <c r="I13" s="42">
        <v>0</v>
      </c>
      <c r="J13" s="111">
        <v>1</v>
      </c>
      <c r="K13" s="20">
        <f>J13*F13</f>
        <v>1.6666666666666666E-2</v>
      </c>
    </row>
    <row r="14" spans="1:11" ht="92.25" customHeight="1" x14ac:dyDescent="0.25">
      <c r="A14" s="13"/>
      <c r="B14" s="29"/>
      <c r="C14" s="35"/>
      <c r="D14" s="26" t="s">
        <v>37</v>
      </c>
      <c r="E14" s="26" t="s">
        <v>186</v>
      </c>
      <c r="F14" s="105">
        <f t="shared" si="0"/>
        <v>1.6666666666666666E-2</v>
      </c>
      <c r="G14" s="110">
        <v>0</v>
      </c>
      <c r="H14" s="24">
        <v>107.5</v>
      </c>
      <c r="I14" s="28">
        <v>0</v>
      </c>
      <c r="J14" s="112"/>
      <c r="K14" s="20">
        <v>1.67E-2</v>
      </c>
    </row>
    <row r="15" spans="1:11" ht="123" customHeight="1" x14ac:dyDescent="0.25">
      <c r="A15" s="13"/>
      <c r="B15" s="29"/>
      <c r="C15" s="35"/>
      <c r="D15" s="26" t="s">
        <v>39</v>
      </c>
      <c r="E15" s="26" t="s">
        <v>187</v>
      </c>
      <c r="F15" s="105">
        <f t="shared" si="0"/>
        <v>1.6666666666666666E-2</v>
      </c>
      <c r="G15" s="110">
        <v>0</v>
      </c>
      <c r="H15" s="24">
        <v>16200.083333333334</v>
      </c>
      <c r="I15" s="42">
        <v>0</v>
      </c>
      <c r="J15" s="112"/>
      <c r="K15" s="20">
        <v>1.67E-2</v>
      </c>
    </row>
    <row r="16" spans="1:11" ht="105.75" customHeight="1" x14ac:dyDescent="0.25">
      <c r="A16" s="13"/>
      <c r="B16" s="29"/>
      <c r="C16" s="35"/>
      <c r="D16" s="26" t="s">
        <v>41</v>
      </c>
      <c r="E16" s="26" t="s">
        <v>188</v>
      </c>
      <c r="F16" s="105">
        <f t="shared" si="0"/>
        <v>1.6666666666666666E-2</v>
      </c>
      <c r="G16" s="24">
        <v>0.16666666666666666</v>
      </c>
      <c r="H16" s="24">
        <v>107.5</v>
      </c>
      <c r="I16" s="42">
        <v>1.5503875968992248E-3</v>
      </c>
      <c r="J16" s="112"/>
      <c r="K16" s="20">
        <v>1.67E-2</v>
      </c>
    </row>
    <row r="17" spans="1:11" ht="125.25" customHeight="1" x14ac:dyDescent="0.25">
      <c r="A17" s="13"/>
      <c r="B17" s="29"/>
      <c r="C17" s="35"/>
      <c r="D17" s="26" t="s">
        <v>43</v>
      </c>
      <c r="E17" s="26" t="s">
        <v>189</v>
      </c>
      <c r="F17" s="105">
        <f t="shared" si="0"/>
        <v>1.6666666666666666E-2</v>
      </c>
      <c r="G17" s="24">
        <v>8.3333333333333329E-2</v>
      </c>
      <c r="H17" s="24">
        <v>16200.083333333334</v>
      </c>
      <c r="I17" s="42">
        <v>5.1440064608721148E-6</v>
      </c>
      <c r="J17" s="112"/>
      <c r="K17" s="20">
        <v>1.67E-2</v>
      </c>
    </row>
    <row r="18" spans="1:11" ht="98.25" customHeight="1" x14ac:dyDescent="0.25">
      <c r="A18" s="13"/>
      <c r="B18" s="32"/>
      <c r="C18" s="30"/>
      <c r="D18" s="26" t="s">
        <v>45</v>
      </c>
      <c r="E18" s="26" t="s">
        <v>46</v>
      </c>
      <c r="F18" s="105">
        <f t="shared" si="0"/>
        <v>1.6666666666666666E-2</v>
      </c>
      <c r="G18" s="114">
        <v>0</v>
      </c>
      <c r="H18" s="24">
        <v>108.08333333333333</v>
      </c>
      <c r="I18" s="42">
        <v>0</v>
      </c>
      <c r="J18" s="115"/>
      <c r="K18" s="20">
        <v>1.67E-2</v>
      </c>
    </row>
    <row r="19" spans="1:11" ht="119.25" customHeight="1" x14ac:dyDescent="0.25">
      <c r="A19" s="13"/>
      <c r="B19" s="39">
        <v>7</v>
      </c>
      <c r="C19" s="22" t="s">
        <v>47</v>
      </c>
      <c r="D19" s="26" t="s">
        <v>48</v>
      </c>
      <c r="E19" s="26" t="s">
        <v>49</v>
      </c>
      <c r="F19" s="105">
        <f t="shared" si="0"/>
        <v>1.6666666666666666E-2</v>
      </c>
      <c r="G19" s="24">
        <v>1352</v>
      </c>
      <c r="H19" s="24">
        <v>1352</v>
      </c>
      <c r="I19" s="28">
        <v>1</v>
      </c>
      <c r="J19" s="28">
        <v>1</v>
      </c>
      <c r="K19" s="106">
        <f>J19*F19</f>
        <v>1.6666666666666666E-2</v>
      </c>
    </row>
    <row r="20" spans="1:11" ht="132" customHeight="1" x14ac:dyDescent="0.25">
      <c r="A20" s="13"/>
      <c r="B20" s="39">
        <f t="shared" si="1"/>
        <v>8</v>
      </c>
      <c r="C20" s="15" t="s">
        <v>190</v>
      </c>
      <c r="D20" s="26" t="s">
        <v>51</v>
      </c>
      <c r="E20" s="26" t="s">
        <v>52</v>
      </c>
      <c r="F20" s="105">
        <f t="shared" si="0"/>
        <v>1.6666666666666666E-2</v>
      </c>
      <c r="G20" s="24">
        <v>1168</v>
      </c>
      <c r="H20" s="24">
        <v>1821</v>
      </c>
      <c r="I20" s="28">
        <v>0.64140582097748489</v>
      </c>
      <c r="J20" s="28">
        <v>0.80175727622185611</v>
      </c>
      <c r="K20" s="20">
        <f>J20*F20</f>
        <v>1.3362621270364269E-2</v>
      </c>
    </row>
    <row r="21" spans="1:11" ht="150" customHeight="1" x14ac:dyDescent="0.25">
      <c r="A21" s="13"/>
      <c r="B21" s="39">
        <f t="shared" si="1"/>
        <v>9</v>
      </c>
      <c r="C21" s="22" t="s">
        <v>53</v>
      </c>
      <c r="D21" s="26" t="s">
        <v>54</v>
      </c>
      <c r="E21" s="26" t="s">
        <v>55</v>
      </c>
      <c r="F21" s="105">
        <f t="shared" si="0"/>
        <v>1.6666666666666666E-2</v>
      </c>
      <c r="G21" s="24">
        <v>161</v>
      </c>
      <c r="H21" s="24">
        <v>176</v>
      </c>
      <c r="I21" s="28">
        <v>0.91477272727272729</v>
      </c>
      <c r="J21" s="28">
        <v>1</v>
      </c>
      <c r="K21" s="106">
        <f>J21*F21</f>
        <v>1.6666666666666666E-2</v>
      </c>
    </row>
    <row r="22" spans="1:11" ht="183.75" customHeight="1" x14ac:dyDescent="0.25">
      <c r="A22" s="13"/>
      <c r="B22" s="21">
        <f t="shared" si="1"/>
        <v>10</v>
      </c>
      <c r="C22" s="41" t="s">
        <v>56</v>
      </c>
      <c r="D22" s="26" t="s">
        <v>57</v>
      </c>
      <c r="E22" s="26" t="s">
        <v>58</v>
      </c>
      <c r="F22" s="105">
        <f t="shared" si="0"/>
        <v>1.6666666666666666E-2</v>
      </c>
      <c r="G22" s="24">
        <v>740</v>
      </c>
      <c r="H22" s="24">
        <v>792</v>
      </c>
      <c r="I22" s="28">
        <v>0.93434343434343436</v>
      </c>
      <c r="J22" s="28">
        <v>1</v>
      </c>
      <c r="K22" s="106">
        <f>J22*F22</f>
        <v>1.6666666666666666E-2</v>
      </c>
    </row>
    <row r="23" spans="1:11" ht="114" customHeight="1" x14ac:dyDescent="0.25">
      <c r="A23" s="13"/>
      <c r="B23" s="21">
        <f t="shared" si="1"/>
        <v>11</v>
      </c>
      <c r="C23" s="22" t="s">
        <v>59</v>
      </c>
      <c r="D23" s="26" t="s">
        <v>60</v>
      </c>
      <c r="E23" s="26" t="s">
        <v>61</v>
      </c>
      <c r="F23" s="105">
        <f t="shared" si="0"/>
        <v>1.6666666666666666E-2</v>
      </c>
      <c r="G23" s="24">
        <v>641</v>
      </c>
      <c r="H23" s="24">
        <v>667</v>
      </c>
      <c r="I23" s="28">
        <v>0.96101949025487254</v>
      </c>
      <c r="J23" s="28">
        <v>1</v>
      </c>
      <c r="K23" s="20">
        <f>IF(F23&lt;=0,0,J23*F23)</f>
        <v>1.6666666666666666E-2</v>
      </c>
    </row>
    <row r="24" spans="1:11" ht="132" customHeight="1" x14ac:dyDescent="0.25">
      <c r="A24" s="13"/>
      <c r="B24" s="21">
        <f t="shared" si="1"/>
        <v>12</v>
      </c>
      <c r="C24" s="22" t="s">
        <v>62</v>
      </c>
      <c r="D24" s="26" t="s">
        <v>63</v>
      </c>
      <c r="E24" s="26" t="s">
        <v>64</v>
      </c>
      <c r="F24" s="105">
        <f t="shared" si="0"/>
        <v>1.6666666666666666E-2</v>
      </c>
      <c r="G24" s="24">
        <v>0</v>
      </c>
      <c r="H24" s="24">
        <v>0</v>
      </c>
      <c r="I24" s="28">
        <v>0</v>
      </c>
      <c r="J24" s="28">
        <v>1</v>
      </c>
      <c r="K24" s="20">
        <f>IF(F24&lt;=0,0,J24*F24)</f>
        <v>1.6666666666666666E-2</v>
      </c>
    </row>
    <row r="25" spans="1:11" ht="171" customHeight="1" x14ac:dyDescent="0.25">
      <c r="A25" s="13"/>
      <c r="B25" s="39">
        <f t="shared" si="1"/>
        <v>13</v>
      </c>
      <c r="C25" s="15" t="s">
        <v>65</v>
      </c>
      <c r="D25" s="26" t="s">
        <v>66</v>
      </c>
      <c r="E25" s="26" t="s">
        <v>67</v>
      </c>
      <c r="F25" s="105">
        <f t="shared" si="0"/>
        <v>1.6666666666666666E-2</v>
      </c>
      <c r="G25" s="24">
        <v>155</v>
      </c>
      <c r="H25" s="24">
        <v>155</v>
      </c>
      <c r="I25" s="28">
        <v>1</v>
      </c>
      <c r="J25" s="28">
        <v>1</v>
      </c>
      <c r="K25" s="106">
        <f>J25*F25</f>
        <v>1.6666666666666666E-2</v>
      </c>
    </row>
    <row r="26" spans="1:11" ht="101.25" customHeight="1" x14ac:dyDescent="0.25">
      <c r="A26" s="13"/>
      <c r="B26" s="21">
        <f t="shared" si="1"/>
        <v>14</v>
      </c>
      <c r="C26" s="22" t="s">
        <v>68</v>
      </c>
      <c r="D26" s="26" t="s">
        <v>69</v>
      </c>
      <c r="E26" s="26" t="s">
        <v>70</v>
      </c>
      <c r="F26" s="105">
        <f t="shared" si="0"/>
        <v>1.6666666666666666E-2</v>
      </c>
      <c r="G26" s="24">
        <v>949</v>
      </c>
      <c r="H26" s="24">
        <v>949</v>
      </c>
      <c r="I26" s="28">
        <v>1</v>
      </c>
      <c r="J26" s="28">
        <v>1</v>
      </c>
      <c r="K26" s="20">
        <f>J26*F26</f>
        <v>1.6666666666666666E-2</v>
      </c>
    </row>
    <row r="27" spans="1:11" ht="150" customHeight="1" x14ac:dyDescent="0.25">
      <c r="A27" s="13"/>
      <c r="B27" s="21">
        <f t="shared" si="1"/>
        <v>15</v>
      </c>
      <c r="C27" s="22" t="s">
        <v>71</v>
      </c>
      <c r="D27" s="26" t="s">
        <v>72</v>
      </c>
      <c r="E27" s="26" t="s">
        <v>73</v>
      </c>
      <c r="F27" s="105">
        <f t="shared" si="0"/>
        <v>1.6666666666666666E-2</v>
      </c>
      <c r="G27" s="24">
        <v>942</v>
      </c>
      <c r="H27" s="24">
        <v>1063</v>
      </c>
      <c r="I27" s="28">
        <v>0.88617121354656636</v>
      </c>
      <c r="J27" s="28">
        <v>1</v>
      </c>
      <c r="K27" s="20">
        <f>J27*F27</f>
        <v>1.6666666666666666E-2</v>
      </c>
    </row>
    <row r="28" spans="1:11" ht="120.75" customHeight="1" x14ac:dyDescent="0.25">
      <c r="A28" s="13"/>
      <c r="B28" s="21">
        <f t="shared" si="1"/>
        <v>16</v>
      </c>
      <c r="C28" s="22" t="s">
        <v>74</v>
      </c>
      <c r="D28" s="26" t="s">
        <v>75</v>
      </c>
      <c r="E28" s="26" t="s">
        <v>76</v>
      </c>
      <c r="F28" s="105">
        <f t="shared" si="0"/>
        <v>1.6666666666666666E-2</v>
      </c>
      <c r="G28" s="24">
        <v>18.25</v>
      </c>
      <c r="H28" s="24">
        <v>35927.25</v>
      </c>
      <c r="I28" s="20">
        <v>5.0797096911119001E-4</v>
      </c>
      <c r="J28" s="28">
        <v>1</v>
      </c>
      <c r="K28" s="106">
        <f>J28*F28</f>
        <v>1.6666666666666666E-2</v>
      </c>
    </row>
    <row r="29" spans="1:11" ht="140.25" x14ac:dyDescent="0.25">
      <c r="A29" s="13"/>
      <c r="B29" s="34">
        <v>17</v>
      </c>
      <c r="C29" s="35" t="s">
        <v>77</v>
      </c>
      <c r="D29" s="26" t="s">
        <v>78</v>
      </c>
      <c r="E29" s="26" t="s">
        <v>191</v>
      </c>
      <c r="F29" s="105">
        <f t="shared" si="0"/>
        <v>1.6666666666666666E-2</v>
      </c>
      <c r="G29" s="116">
        <v>668909</v>
      </c>
      <c r="H29" s="116">
        <v>133883</v>
      </c>
      <c r="I29" s="117">
        <v>4.996220580656245</v>
      </c>
      <c r="J29" s="118">
        <v>0.92</v>
      </c>
      <c r="K29" s="20">
        <f>J29*F29</f>
        <v>1.5333333333333334E-2</v>
      </c>
    </row>
    <row r="30" spans="1:11" ht="114.75" x14ac:dyDescent="0.25">
      <c r="A30" s="13"/>
      <c r="B30" s="29"/>
      <c r="C30" s="35"/>
      <c r="D30" s="26" t="s">
        <v>80</v>
      </c>
      <c r="E30" s="26" t="s">
        <v>81</v>
      </c>
      <c r="F30" s="105">
        <f t="shared" si="0"/>
        <v>1.6666666666666666E-2</v>
      </c>
      <c r="G30" s="116">
        <v>37065</v>
      </c>
      <c r="H30" s="116">
        <v>11010</v>
      </c>
      <c r="I30" s="45">
        <v>3.3664850136239783</v>
      </c>
      <c r="J30" s="119"/>
      <c r="K30" s="20">
        <v>1.67E-2</v>
      </c>
    </row>
    <row r="31" spans="1:11" ht="102" customHeight="1" x14ac:dyDescent="0.25">
      <c r="A31" s="13"/>
      <c r="B31" s="29"/>
      <c r="C31" s="35"/>
      <c r="D31" s="26" t="s">
        <v>82</v>
      </c>
      <c r="E31" s="26" t="s">
        <v>83</v>
      </c>
      <c r="F31" s="105">
        <f t="shared" si="0"/>
        <v>1.6666666666666666E-2</v>
      </c>
      <c r="G31" s="116">
        <v>67061</v>
      </c>
      <c r="H31" s="116">
        <v>18686</v>
      </c>
      <c r="I31" s="45">
        <v>3.5888365621320775</v>
      </c>
      <c r="J31" s="119"/>
      <c r="K31" s="20">
        <v>1.67E-2</v>
      </c>
    </row>
    <row r="32" spans="1:11" ht="145.5" customHeight="1" x14ac:dyDescent="0.25">
      <c r="A32" s="13"/>
      <c r="B32" s="29"/>
      <c r="C32" s="35"/>
      <c r="D32" s="26" t="s">
        <v>84</v>
      </c>
      <c r="E32" s="26" t="s">
        <v>85</v>
      </c>
      <c r="F32" s="105">
        <f t="shared" si="0"/>
        <v>1.6666666666666666E-2</v>
      </c>
      <c r="G32" s="116">
        <v>24216</v>
      </c>
      <c r="H32" s="116">
        <v>7399</v>
      </c>
      <c r="I32" s="45">
        <v>3.2728747127990268</v>
      </c>
      <c r="J32" s="119"/>
      <c r="K32" s="20">
        <v>1.67E-2</v>
      </c>
    </row>
    <row r="33" spans="1:11" ht="119.25" customHeight="1" x14ac:dyDescent="0.25">
      <c r="A33" s="13"/>
      <c r="B33" s="32"/>
      <c r="C33" s="35"/>
      <c r="D33" s="26" t="s">
        <v>86</v>
      </c>
      <c r="E33" s="26" t="s">
        <v>87</v>
      </c>
      <c r="F33" s="105">
        <f t="shared" si="0"/>
        <v>1.6666666666666666E-2</v>
      </c>
      <c r="G33" s="116">
        <v>13306</v>
      </c>
      <c r="H33" s="116">
        <v>3675</v>
      </c>
      <c r="I33" s="45">
        <v>3.6206802721088436</v>
      </c>
      <c r="J33" s="120"/>
      <c r="K33" s="20">
        <v>1.67E-2</v>
      </c>
    </row>
    <row r="34" spans="1:11" ht="113.25" customHeight="1" x14ac:dyDescent="0.25">
      <c r="A34" s="47"/>
      <c r="B34" s="21">
        <v>18</v>
      </c>
      <c r="C34" s="22" t="s">
        <v>88</v>
      </c>
      <c r="D34" s="26" t="s">
        <v>89</v>
      </c>
      <c r="E34" s="26" t="s">
        <v>90</v>
      </c>
      <c r="F34" s="105">
        <f t="shared" si="0"/>
        <v>1.6666666666666666E-2</v>
      </c>
      <c r="G34" s="121">
        <v>81950</v>
      </c>
      <c r="H34" s="121">
        <v>8378</v>
      </c>
      <c r="I34" s="45">
        <v>9.7815707806158994</v>
      </c>
      <c r="J34" s="122">
        <v>1</v>
      </c>
      <c r="K34" s="106">
        <f t="shared" ref="K34:K39" si="2">J34*F34</f>
        <v>1.6666666666666666E-2</v>
      </c>
    </row>
    <row r="35" spans="1:11" ht="113.25" customHeight="1" x14ac:dyDescent="0.25">
      <c r="A35" s="49" t="s">
        <v>91</v>
      </c>
      <c r="B35" s="21">
        <v>19</v>
      </c>
      <c r="C35" s="50" t="s">
        <v>92</v>
      </c>
      <c r="D35" s="51" t="s">
        <v>93</v>
      </c>
      <c r="E35" s="26" t="s">
        <v>94</v>
      </c>
      <c r="F35" s="105">
        <f t="shared" si="0"/>
        <v>1.6666666666666666E-2</v>
      </c>
      <c r="G35" s="24">
        <v>340</v>
      </c>
      <c r="H35" s="24">
        <v>344</v>
      </c>
      <c r="I35" s="42">
        <v>0.98837209302325579</v>
      </c>
      <c r="J35" s="28">
        <v>1</v>
      </c>
      <c r="K35" s="106">
        <f t="shared" si="2"/>
        <v>1.6666666666666666E-2</v>
      </c>
    </row>
    <row r="36" spans="1:11" ht="82.5" customHeight="1" x14ac:dyDescent="0.25">
      <c r="A36" s="52"/>
      <c r="B36" s="21">
        <f>+B35+1</f>
        <v>20</v>
      </c>
      <c r="C36" s="50" t="s">
        <v>95</v>
      </c>
      <c r="D36" s="26" t="s">
        <v>96</v>
      </c>
      <c r="E36" s="26" t="s">
        <v>97</v>
      </c>
      <c r="F36" s="105">
        <f t="shared" si="0"/>
        <v>1.6666666666666666E-2</v>
      </c>
      <c r="G36" s="58" t="s">
        <v>192</v>
      </c>
      <c r="H36" s="58" t="s">
        <v>192</v>
      </c>
      <c r="I36" s="95">
        <v>3.5</v>
      </c>
      <c r="J36" s="28">
        <v>1</v>
      </c>
      <c r="K36" s="106">
        <f t="shared" si="2"/>
        <v>1.6666666666666666E-2</v>
      </c>
    </row>
    <row r="37" spans="1:11" ht="70.5" customHeight="1" x14ac:dyDescent="0.25">
      <c r="A37" s="52"/>
      <c r="B37" s="21">
        <f t="shared" ref="B37:B64" si="3">+B36+1</f>
        <v>21</v>
      </c>
      <c r="C37" s="54" t="s">
        <v>98</v>
      </c>
      <c r="D37" s="26" t="s">
        <v>99</v>
      </c>
      <c r="E37" s="26" t="s">
        <v>100</v>
      </c>
      <c r="F37" s="105">
        <f t="shared" si="0"/>
        <v>1.6666666666666666E-2</v>
      </c>
      <c r="G37" s="123">
        <v>13</v>
      </c>
      <c r="H37" s="123">
        <v>15</v>
      </c>
      <c r="I37" s="124">
        <v>0.8666666666666667</v>
      </c>
      <c r="J37" s="124">
        <v>0.96296296296296302</v>
      </c>
      <c r="K37" s="106">
        <f t="shared" si="2"/>
        <v>1.6049382716049384E-2</v>
      </c>
    </row>
    <row r="38" spans="1:11" ht="65.25" customHeight="1" x14ac:dyDescent="0.25">
      <c r="A38" s="52"/>
      <c r="B38" s="21">
        <f t="shared" si="3"/>
        <v>22</v>
      </c>
      <c r="C38" s="54" t="s">
        <v>101</v>
      </c>
      <c r="D38" s="55" t="s">
        <v>102</v>
      </c>
      <c r="E38" s="55" t="s">
        <v>103</v>
      </c>
      <c r="F38" s="105">
        <f t="shared" si="0"/>
        <v>1.6666666666666666E-2</v>
      </c>
      <c r="G38" s="24">
        <v>1101</v>
      </c>
      <c r="H38" s="24">
        <v>1101</v>
      </c>
      <c r="I38" s="42">
        <v>1</v>
      </c>
      <c r="J38" s="28">
        <v>1</v>
      </c>
      <c r="K38" s="125">
        <f t="shared" si="2"/>
        <v>1.6666666666666666E-2</v>
      </c>
    </row>
    <row r="39" spans="1:11" ht="62.25" customHeight="1" x14ac:dyDescent="0.25">
      <c r="A39" s="52"/>
      <c r="B39" s="21">
        <f t="shared" si="3"/>
        <v>23</v>
      </c>
      <c r="C39" s="54" t="s">
        <v>193</v>
      </c>
      <c r="D39" s="55" t="s">
        <v>105</v>
      </c>
      <c r="E39" s="55" t="s">
        <v>106</v>
      </c>
      <c r="F39" s="105">
        <f t="shared" si="0"/>
        <v>1.6666666666666666E-2</v>
      </c>
      <c r="G39" s="58">
        <v>94.7</v>
      </c>
      <c r="H39" s="58">
        <v>94</v>
      </c>
      <c r="I39" s="28">
        <v>1.0074468085106383</v>
      </c>
      <c r="J39" s="28">
        <v>1</v>
      </c>
      <c r="K39" s="125">
        <f t="shared" si="2"/>
        <v>1.6666666666666666E-2</v>
      </c>
    </row>
    <row r="40" spans="1:11" ht="75" customHeight="1" x14ac:dyDescent="0.25">
      <c r="A40" s="52"/>
      <c r="B40" s="34">
        <f t="shared" si="3"/>
        <v>24</v>
      </c>
      <c r="C40" s="35" t="s">
        <v>107</v>
      </c>
      <c r="D40" s="26" t="s">
        <v>194</v>
      </c>
      <c r="E40" s="26" t="s">
        <v>111</v>
      </c>
      <c r="F40" s="105">
        <f t="shared" si="0"/>
        <v>1.6666666666666666E-2</v>
      </c>
      <c r="G40" s="58">
        <v>16</v>
      </c>
      <c r="H40" s="58">
        <v>16</v>
      </c>
      <c r="I40" s="46">
        <f>G40/H40</f>
        <v>1</v>
      </c>
      <c r="J40" s="126">
        <f>AVERAGE(I40:I43)</f>
        <v>0.9285714285714286</v>
      </c>
      <c r="K40" s="20">
        <f>I40*F40</f>
        <v>1.6666666666666666E-2</v>
      </c>
    </row>
    <row r="41" spans="1:11" ht="75" customHeight="1" x14ac:dyDescent="0.25">
      <c r="A41" s="52"/>
      <c r="B41" s="29"/>
      <c r="C41" s="35"/>
      <c r="D41" s="26" t="s">
        <v>195</v>
      </c>
      <c r="E41" s="26" t="s">
        <v>111</v>
      </c>
      <c r="F41" s="105">
        <f t="shared" si="0"/>
        <v>1.6666666666666666E-2</v>
      </c>
      <c r="G41" s="58">
        <v>18</v>
      </c>
      <c r="H41" s="58">
        <v>18</v>
      </c>
      <c r="I41" s="46">
        <f>G41/H41</f>
        <v>1</v>
      </c>
      <c r="J41" s="127"/>
      <c r="K41" s="20">
        <f>I41*F41</f>
        <v>1.6666666666666666E-2</v>
      </c>
    </row>
    <row r="42" spans="1:11" ht="149.25" customHeight="1" x14ac:dyDescent="0.25">
      <c r="A42" s="52"/>
      <c r="B42" s="29"/>
      <c r="C42" s="35"/>
      <c r="D42" s="26" t="s">
        <v>196</v>
      </c>
      <c r="E42" s="26" t="s">
        <v>109</v>
      </c>
      <c r="F42" s="105">
        <f t="shared" si="0"/>
        <v>1.6666666666666666E-2</v>
      </c>
      <c r="G42" s="58">
        <v>5</v>
      </c>
      <c r="H42" s="58">
        <v>7</v>
      </c>
      <c r="I42" s="46">
        <f>G42/H42</f>
        <v>0.7142857142857143</v>
      </c>
      <c r="J42" s="127"/>
      <c r="K42" s="20">
        <f>I42*F42</f>
        <v>1.1904761904761904E-2</v>
      </c>
    </row>
    <row r="43" spans="1:11" ht="88.5" customHeight="1" x14ac:dyDescent="0.25">
      <c r="A43" s="52"/>
      <c r="B43" s="29"/>
      <c r="C43" s="35"/>
      <c r="D43" s="26" t="s">
        <v>110</v>
      </c>
      <c r="E43" s="26" t="s">
        <v>111</v>
      </c>
      <c r="F43" s="105">
        <f t="shared" si="0"/>
        <v>1.6666666666666666E-2</v>
      </c>
      <c r="G43" s="58">
        <v>5</v>
      </c>
      <c r="H43" s="58">
        <v>5</v>
      </c>
      <c r="I43" s="46">
        <f>G43/H43</f>
        <v>1</v>
      </c>
      <c r="J43" s="128"/>
      <c r="K43" s="20">
        <f>I43*F43</f>
        <v>1.6666666666666666E-2</v>
      </c>
    </row>
    <row r="44" spans="1:11" ht="96" customHeight="1" x14ac:dyDescent="0.25">
      <c r="A44" s="52"/>
      <c r="B44" s="21">
        <v>25</v>
      </c>
      <c r="C44" s="50" t="s">
        <v>112</v>
      </c>
      <c r="D44" s="26" t="s">
        <v>113</v>
      </c>
      <c r="E44" s="26" t="s">
        <v>114</v>
      </c>
      <c r="F44" s="105">
        <f t="shared" si="0"/>
        <v>1.6666666666666666E-2</v>
      </c>
      <c r="G44" s="24">
        <v>6</v>
      </c>
      <c r="H44" s="24">
        <v>6</v>
      </c>
      <c r="I44" s="28">
        <v>1</v>
      </c>
      <c r="J44" s="28">
        <v>1</v>
      </c>
      <c r="K44" s="20">
        <f t="shared" ref="K44:K52" si="4">J44*F44</f>
        <v>1.6666666666666666E-2</v>
      </c>
    </row>
    <row r="45" spans="1:11" ht="153" customHeight="1" x14ac:dyDescent="0.25">
      <c r="A45" s="52"/>
      <c r="B45" s="21">
        <f>+B44+1</f>
        <v>26</v>
      </c>
      <c r="C45" s="50" t="s">
        <v>115</v>
      </c>
      <c r="D45" s="26" t="s">
        <v>197</v>
      </c>
      <c r="E45" s="26" t="s">
        <v>117</v>
      </c>
      <c r="F45" s="105">
        <f t="shared" si="0"/>
        <v>1.6666666666666666E-2</v>
      </c>
      <c r="G45" s="24">
        <v>3</v>
      </c>
      <c r="H45" s="24">
        <v>3</v>
      </c>
      <c r="I45" s="28">
        <v>1</v>
      </c>
      <c r="J45" s="28">
        <v>1</v>
      </c>
      <c r="K45" s="20">
        <f t="shared" si="4"/>
        <v>1.6666666666666666E-2</v>
      </c>
    </row>
    <row r="46" spans="1:11" ht="108" customHeight="1" x14ac:dyDescent="0.25">
      <c r="A46" s="52"/>
      <c r="B46" s="21">
        <f t="shared" si="3"/>
        <v>27</v>
      </c>
      <c r="C46" s="50" t="s">
        <v>118</v>
      </c>
      <c r="D46" s="26" t="s">
        <v>119</v>
      </c>
      <c r="E46" s="26" t="s">
        <v>120</v>
      </c>
      <c r="F46" s="105">
        <f t="shared" si="0"/>
        <v>1.6666666666666666E-2</v>
      </c>
      <c r="G46" s="24">
        <v>1</v>
      </c>
      <c r="H46" s="24">
        <v>1</v>
      </c>
      <c r="I46" s="28">
        <v>1</v>
      </c>
      <c r="J46" s="28">
        <v>1</v>
      </c>
      <c r="K46" s="20">
        <f t="shared" si="4"/>
        <v>1.6666666666666666E-2</v>
      </c>
    </row>
    <row r="47" spans="1:11" ht="105.75" customHeight="1" x14ac:dyDescent="0.25">
      <c r="A47" s="52"/>
      <c r="B47" s="21">
        <f t="shared" si="3"/>
        <v>28</v>
      </c>
      <c r="C47" s="50" t="s">
        <v>121</v>
      </c>
      <c r="D47" s="26" t="s">
        <v>122</v>
      </c>
      <c r="E47" s="26" t="s">
        <v>123</v>
      </c>
      <c r="F47" s="105">
        <f t="shared" si="0"/>
        <v>1.6666666666666666E-2</v>
      </c>
      <c r="G47" s="24">
        <v>4</v>
      </c>
      <c r="H47" s="24">
        <v>4</v>
      </c>
      <c r="I47" s="28">
        <v>1</v>
      </c>
      <c r="J47" s="28">
        <v>1</v>
      </c>
      <c r="K47" s="20">
        <f t="shared" si="4"/>
        <v>1.6666666666666666E-2</v>
      </c>
    </row>
    <row r="48" spans="1:11" ht="72" customHeight="1" x14ac:dyDescent="0.25">
      <c r="A48" s="52"/>
      <c r="B48" s="21">
        <f t="shared" si="3"/>
        <v>29</v>
      </c>
      <c r="C48" s="50" t="s">
        <v>198</v>
      </c>
      <c r="D48" s="26" t="s">
        <v>125</v>
      </c>
      <c r="E48" s="26" t="s">
        <v>199</v>
      </c>
      <c r="F48" s="105">
        <f t="shared" si="0"/>
        <v>1.6666666666666666E-2</v>
      </c>
      <c r="G48" s="24">
        <v>3</v>
      </c>
      <c r="H48" s="24">
        <v>4</v>
      </c>
      <c r="I48" s="17">
        <v>0.75</v>
      </c>
      <c r="J48" s="28">
        <v>1</v>
      </c>
      <c r="K48" s="20">
        <f t="shared" si="4"/>
        <v>1.6666666666666666E-2</v>
      </c>
    </row>
    <row r="49" spans="1:11" ht="132.75" customHeight="1" x14ac:dyDescent="0.25">
      <c r="A49" s="52"/>
      <c r="B49" s="21">
        <f t="shared" si="3"/>
        <v>30</v>
      </c>
      <c r="C49" s="50" t="s">
        <v>200</v>
      </c>
      <c r="D49" s="22" t="s">
        <v>128</v>
      </c>
      <c r="E49" s="22" t="s">
        <v>129</v>
      </c>
      <c r="F49" s="105">
        <f t="shared" si="0"/>
        <v>1.6666666666666666E-2</v>
      </c>
      <c r="G49" s="123">
        <v>79</v>
      </c>
      <c r="H49" s="123">
        <v>126</v>
      </c>
      <c r="I49" s="124">
        <v>0.62698412698412698</v>
      </c>
      <c r="J49" s="124">
        <v>0.78373015873015872</v>
      </c>
      <c r="K49" s="20">
        <f t="shared" si="4"/>
        <v>1.3062169312169311E-2</v>
      </c>
    </row>
    <row r="50" spans="1:11" ht="61.5" customHeight="1" x14ac:dyDescent="0.25">
      <c r="A50" s="60"/>
      <c r="B50" s="21">
        <f t="shared" si="3"/>
        <v>31</v>
      </c>
      <c r="C50" s="50" t="s">
        <v>130</v>
      </c>
      <c r="D50" s="22" t="s">
        <v>131</v>
      </c>
      <c r="E50" s="22" t="s">
        <v>131</v>
      </c>
      <c r="F50" s="105">
        <f t="shared" si="0"/>
        <v>1.6666666666666666E-2</v>
      </c>
      <c r="G50" s="24">
        <v>5</v>
      </c>
      <c r="H50" s="24">
        <v>5</v>
      </c>
      <c r="I50" s="17">
        <v>1</v>
      </c>
      <c r="J50" s="124">
        <v>1</v>
      </c>
      <c r="K50" s="20">
        <f t="shared" si="4"/>
        <v>1.6666666666666666E-2</v>
      </c>
    </row>
    <row r="51" spans="1:11" ht="244.5" customHeight="1" x14ac:dyDescent="0.25">
      <c r="A51" s="61" t="s">
        <v>132</v>
      </c>
      <c r="B51" s="21">
        <f t="shared" si="3"/>
        <v>32</v>
      </c>
      <c r="C51" s="22" t="s">
        <v>133</v>
      </c>
      <c r="D51" s="55" t="s">
        <v>134</v>
      </c>
      <c r="E51" s="55" t="s">
        <v>135</v>
      </c>
      <c r="F51" s="105">
        <f t="shared" si="0"/>
        <v>1.6666666666666666E-2</v>
      </c>
      <c r="G51" s="58">
        <v>0</v>
      </c>
      <c r="H51" s="58">
        <v>0</v>
      </c>
      <c r="I51" s="28">
        <v>1</v>
      </c>
      <c r="J51" s="28">
        <v>1</v>
      </c>
      <c r="K51" s="20">
        <f t="shared" si="4"/>
        <v>1.6666666666666666E-2</v>
      </c>
    </row>
    <row r="52" spans="1:11" ht="147" customHeight="1" x14ac:dyDescent="0.25">
      <c r="A52" s="62"/>
      <c r="B52" s="21">
        <f t="shared" si="3"/>
        <v>33</v>
      </c>
      <c r="C52" s="22" t="s">
        <v>136</v>
      </c>
      <c r="D52" s="26" t="s">
        <v>137</v>
      </c>
      <c r="E52" s="26" t="s">
        <v>138</v>
      </c>
      <c r="F52" s="105">
        <f t="shared" si="0"/>
        <v>1.6666666666666666E-2</v>
      </c>
      <c r="G52" s="72">
        <v>893468794924</v>
      </c>
      <c r="H52" s="72">
        <v>914047088887</v>
      </c>
      <c r="I52" s="42">
        <v>0.97748661506262502</v>
      </c>
      <c r="J52" s="28">
        <v>0.97748661506262502</v>
      </c>
      <c r="K52" s="20">
        <f t="shared" si="4"/>
        <v>1.6291443584377084E-2</v>
      </c>
    </row>
    <row r="53" spans="1:11" ht="49.5" customHeight="1" x14ac:dyDescent="0.25">
      <c r="A53" s="62"/>
      <c r="B53" s="21">
        <f t="shared" si="3"/>
        <v>34</v>
      </c>
      <c r="C53" s="22" t="s">
        <v>139</v>
      </c>
      <c r="D53" s="26" t="s">
        <v>140</v>
      </c>
      <c r="E53" s="26" t="s">
        <v>141</v>
      </c>
      <c r="F53" s="105">
        <f t="shared" si="0"/>
        <v>1.6666666666666666E-2</v>
      </c>
      <c r="G53" s="24">
        <v>360</v>
      </c>
      <c r="H53" s="129">
        <v>4.3991761963812834</v>
      </c>
      <c r="I53" s="130">
        <v>81.833503349134375</v>
      </c>
      <c r="J53" s="28">
        <v>1</v>
      </c>
      <c r="K53" s="20">
        <f>IF(F53&gt;0,J53*F53,0)</f>
        <v>1.6666666666666666E-2</v>
      </c>
    </row>
    <row r="54" spans="1:11" ht="69" customHeight="1" x14ac:dyDescent="0.25">
      <c r="A54" s="62"/>
      <c r="B54" s="21">
        <f t="shared" si="3"/>
        <v>35</v>
      </c>
      <c r="C54" s="22" t="s">
        <v>142</v>
      </c>
      <c r="D54" s="26" t="s">
        <v>143</v>
      </c>
      <c r="E54" s="26" t="s">
        <v>144</v>
      </c>
      <c r="F54" s="105">
        <f t="shared" si="0"/>
        <v>1.6666666666666666E-2</v>
      </c>
      <c r="G54" s="131">
        <v>406501618489</v>
      </c>
      <c r="H54" s="131">
        <v>406745492356</v>
      </c>
      <c r="I54" s="28">
        <v>0.99940042638066517</v>
      </c>
      <c r="J54" s="28">
        <v>1</v>
      </c>
      <c r="K54" s="20">
        <f>IF(F54&gt;0,J54*F54,0)</f>
        <v>1.6666666666666666E-2</v>
      </c>
    </row>
    <row r="55" spans="1:11" ht="186" customHeight="1" x14ac:dyDescent="0.25">
      <c r="A55" s="62"/>
      <c r="B55" s="21">
        <f t="shared" si="3"/>
        <v>36</v>
      </c>
      <c r="C55" s="22" t="s">
        <v>145</v>
      </c>
      <c r="D55" s="26" t="s">
        <v>146</v>
      </c>
      <c r="E55" s="26" t="s">
        <v>147</v>
      </c>
      <c r="F55" s="105">
        <f t="shared" si="0"/>
        <v>1.6666666666666666E-2</v>
      </c>
      <c r="G55" s="24">
        <v>10961.138223130929</v>
      </c>
      <c r="H55" s="24">
        <v>11757.956867086708</v>
      </c>
      <c r="I55" s="132">
        <v>0.93223153878151543</v>
      </c>
      <c r="J55" s="28">
        <v>0.9654253933270226</v>
      </c>
      <c r="K55" s="20">
        <f>IF(F55&gt;0,J55*F55,0)</f>
        <v>1.6090423222117043E-2</v>
      </c>
    </row>
    <row r="56" spans="1:11" ht="117" customHeight="1" x14ac:dyDescent="0.25">
      <c r="A56" s="62"/>
      <c r="B56" s="21">
        <f t="shared" si="3"/>
        <v>37</v>
      </c>
      <c r="C56" s="22" t="s">
        <v>148</v>
      </c>
      <c r="D56" s="26" t="s">
        <v>149</v>
      </c>
      <c r="E56" s="26" t="s">
        <v>150</v>
      </c>
      <c r="F56" s="105">
        <f t="shared" si="0"/>
        <v>1.6666666666666666E-2</v>
      </c>
      <c r="G56" s="131">
        <v>67202903990</v>
      </c>
      <c r="H56" s="131">
        <v>67202903990</v>
      </c>
      <c r="I56" s="28">
        <v>1</v>
      </c>
      <c r="J56" s="28">
        <v>1</v>
      </c>
      <c r="K56" s="106">
        <f>J56*F56</f>
        <v>1.6666666666666666E-2</v>
      </c>
    </row>
    <row r="57" spans="1:11" ht="75" customHeight="1" x14ac:dyDescent="0.25">
      <c r="A57" s="62"/>
      <c r="B57" s="21">
        <f t="shared" si="3"/>
        <v>38</v>
      </c>
      <c r="C57" s="22" t="s">
        <v>201</v>
      </c>
      <c r="D57" s="22" t="s">
        <v>202</v>
      </c>
      <c r="E57" s="22" t="s">
        <v>153</v>
      </c>
      <c r="F57" s="105">
        <f t="shared" si="0"/>
        <v>1.6666666666666666E-2</v>
      </c>
      <c r="G57" s="72">
        <v>120381219546</v>
      </c>
      <c r="H57" s="72">
        <v>125749466859</v>
      </c>
      <c r="I57" s="28">
        <v>0.95730997954035624</v>
      </c>
      <c r="J57" s="28">
        <v>0.95730997954035624</v>
      </c>
      <c r="K57" s="106">
        <f>J57*F57</f>
        <v>1.5955166325672603E-2</v>
      </c>
    </row>
    <row r="58" spans="1:11" ht="125.25" customHeight="1" x14ac:dyDescent="0.25">
      <c r="A58" s="70"/>
      <c r="B58" s="21">
        <f t="shared" si="3"/>
        <v>39</v>
      </c>
      <c r="C58" s="22" t="s">
        <v>203</v>
      </c>
      <c r="D58" s="26" t="s">
        <v>204</v>
      </c>
      <c r="E58" s="71" t="s">
        <v>205</v>
      </c>
      <c r="F58" s="105">
        <f t="shared" si="0"/>
        <v>1.6666666666666666E-2</v>
      </c>
      <c r="G58" s="133">
        <v>25588473106.279999</v>
      </c>
      <c r="H58" s="133">
        <v>81636642344.880005</v>
      </c>
      <c r="I58" s="28">
        <v>0.31344347796887101</v>
      </c>
      <c r="J58" s="28">
        <v>1</v>
      </c>
      <c r="K58" s="20">
        <f>IF(F58&lt;=0,0,F58*J58)</f>
        <v>1.6666666666666666E-2</v>
      </c>
    </row>
    <row r="59" spans="1:11" ht="90" customHeight="1" x14ac:dyDescent="0.25">
      <c r="A59" s="73" t="s">
        <v>157</v>
      </c>
      <c r="B59" s="21">
        <f t="shared" si="3"/>
        <v>40</v>
      </c>
      <c r="C59" s="22" t="s">
        <v>206</v>
      </c>
      <c r="D59" s="26" t="s">
        <v>159</v>
      </c>
      <c r="E59" s="71" t="s">
        <v>207</v>
      </c>
      <c r="F59" s="105">
        <f t="shared" si="0"/>
        <v>1.6666666666666666E-2</v>
      </c>
      <c r="G59" s="74">
        <v>32734.4058</v>
      </c>
      <c r="H59" s="74">
        <v>33059.040000000001</v>
      </c>
      <c r="I59" s="42">
        <v>0.99018016857113822</v>
      </c>
      <c r="J59" s="28">
        <v>1</v>
      </c>
      <c r="K59" s="20">
        <f t="shared" ref="K59:K64" si="5">J59*F59</f>
        <v>1.6666666666666666E-2</v>
      </c>
    </row>
    <row r="60" spans="1:11" ht="60.75" customHeight="1" thickBot="1" x14ac:dyDescent="0.3">
      <c r="A60" s="75"/>
      <c r="B60" s="76">
        <f t="shared" si="3"/>
        <v>41</v>
      </c>
      <c r="C60" s="22" t="s">
        <v>208</v>
      </c>
      <c r="D60" s="22" t="s">
        <v>162</v>
      </c>
      <c r="E60" s="22" t="s">
        <v>162</v>
      </c>
      <c r="F60" s="105">
        <f t="shared" si="0"/>
        <v>1.6666666666666666E-2</v>
      </c>
      <c r="G60" s="24">
        <v>0.77580000000000005</v>
      </c>
      <c r="H60" s="24">
        <v>1</v>
      </c>
      <c r="I60" s="20">
        <v>0.77580000000000005</v>
      </c>
      <c r="J60" s="42">
        <v>0.91270588235294126</v>
      </c>
      <c r="K60" s="20">
        <f t="shared" si="5"/>
        <v>1.5211764705882353E-2</v>
      </c>
    </row>
    <row r="61" spans="1:11" ht="66.75" customHeight="1" x14ac:dyDescent="0.25">
      <c r="A61" s="77" t="s">
        <v>163</v>
      </c>
      <c r="B61" s="78">
        <f t="shared" si="3"/>
        <v>42</v>
      </c>
      <c r="C61" s="22" t="s">
        <v>164</v>
      </c>
      <c r="D61" s="22" t="s">
        <v>165</v>
      </c>
      <c r="E61" s="79" t="s">
        <v>166</v>
      </c>
      <c r="F61" s="105">
        <f t="shared" si="0"/>
        <v>1.6666666666666666E-2</v>
      </c>
      <c r="G61" s="134">
        <v>32734</v>
      </c>
      <c r="H61" s="134">
        <v>33041</v>
      </c>
      <c r="I61" s="135">
        <v>0.9907085136648407</v>
      </c>
      <c r="J61" s="135">
        <v>0.9907085136648407</v>
      </c>
      <c r="K61" s="136">
        <f t="shared" si="5"/>
        <v>1.6511808561080678E-2</v>
      </c>
    </row>
    <row r="62" spans="1:11" ht="72.75" customHeight="1" x14ac:dyDescent="0.25">
      <c r="A62" s="81"/>
      <c r="B62" s="21">
        <f t="shared" si="3"/>
        <v>43</v>
      </c>
      <c r="C62" s="22" t="s">
        <v>167</v>
      </c>
      <c r="D62" s="26" t="s">
        <v>168</v>
      </c>
      <c r="E62" s="26" t="s">
        <v>209</v>
      </c>
      <c r="F62" s="105">
        <f t="shared" si="0"/>
        <v>1.6666666666666666E-2</v>
      </c>
      <c r="G62" s="137">
        <v>-0.37</v>
      </c>
      <c r="H62" s="137">
        <v>17.04</v>
      </c>
      <c r="I62" s="17">
        <v>-2.171361502347418E-2</v>
      </c>
      <c r="J62" s="135">
        <v>1</v>
      </c>
      <c r="K62" s="20">
        <f t="shared" si="5"/>
        <v>1.6666666666666666E-2</v>
      </c>
    </row>
    <row r="63" spans="1:11" ht="74.25" customHeight="1" x14ac:dyDescent="0.25">
      <c r="A63" s="81"/>
      <c r="B63" s="83">
        <f t="shared" si="3"/>
        <v>44</v>
      </c>
      <c r="C63" s="22" t="s">
        <v>170</v>
      </c>
      <c r="D63" s="22" t="s">
        <v>171</v>
      </c>
      <c r="E63" s="22" t="s">
        <v>172</v>
      </c>
      <c r="F63" s="105">
        <f t="shared" si="0"/>
        <v>1.6666666666666666E-2</v>
      </c>
      <c r="G63" s="24">
        <v>16</v>
      </c>
      <c r="H63" s="24">
        <v>17</v>
      </c>
      <c r="I63" s="28">
        <v>0.94117647058823528</v>
      </c>
      <c r="J63" s="28">
        <v>0.94117647058823528</v>
      </c>
      <c r="K63" s="106">
        <f t="shared" si="5"/>
        <v>1.5686274509803921E-2</v>
      </c>
    </row>
    <row r="64" spans="1:11" ht="98.25" customHeight="1" thickBot="1" x14ac:dyDescent="0.3">
      <c r="A64" s="84"/>
      <c r="B64" s="85">
        <f t="shared" si="3"/>
        <v>45</v>
      </c>
      <c r="C64" s="86" t="s">
        <v>210</v>
      </c>
      <c r="D64" s="87" t="s">
        <v>174</v>
      </c>
      <c r="E64" s="88" t="s">
        <v>175</v>
      </c>
      <c r="F64" s="105">
        <f t="shared" si="0"/>
        <v>1.6666666666666666E-2</v>
      </c>
      <c r="G64" s="138">
        <v>207</v>
      </c>
      <c r="H64" s="138">
        <v>207</v>
      </c>
      <c r="I64" s="139">
        <v>1</v>
      </c>
      <c r="J64" s="140">
        <v>1</v>
      </c>
      <c r="K64" s="141">
        <f t="shared" si="5"/>
        <v>1.6666666666666666E-2</v>
      </c>
    </row>
    <row r="65" spans="1:11" ht="21" x14ac:dyDescent="0.25">
      <c r="A65" s="142"/>
      <c r="B65" s="142"/>
      <c r="C65" s="142"/>
      <c r="D65" s="142"/>
      <c r="E65" s="142"/>
      <c r="F65" s="143">
        <f>SUM(F5:F64)</f>
        <v>1.0000000000000013</v>
      </c>
      <c r="K65" s="144">
        <f>SUM(K5:K45,K46,K48,K47,K49,K50,K51,K52,K53,K54,K55,K56,K57,K58,K59,K60,K61,K62,K63,K64)</f>
        <v>0.9760542401350546</v>
      </c>
    </row>
    <row r="67" spans="1:11" hidden="1" x14ac:dyDescent="0.25"/>
    <row r="68" spans="1:11" hidden="1" x14ac:dyDescent="0.25"/>
    <row r="69" spans="1:11" hidden="1" x14ac:dyDescent="0.25">
      <c r="G69" s="93" t="s">
        <v>211</v>
      </c>
      <c r="H69" s="145">
        <f>1/3</f>
        <v>0.33333333333333331</v>
      </c>
      <c r="I69" s="93">
        <v>93.52</v>
      </c>
      <c r="J69" s="93">
        <f>I69*H69</f>
        <v>31.173333333333332</v>
      </c>
    </row>
    <row r="70" spans="1:11" hidden="1" x14ac:dyDescent="0.25">
      <c r="G70" s="93" t="s">
        <v>212</v>
      </c>
      <c r="H70" s="145">
        <f>1/3</f>
        <v>0.33333333333333331</v>
      </c>
      <c r="I70" s="93">
        <v>97.7</v>
      </c>
      <c r="J70" s="93">
        <f>I70*H70</f>
        <v>32.566666666666663</v>
      </c>
    </row>
    <row r="71" spans="1:11" hidden="1" x14ac:dyDescent="0.25">
      <c r="G71" s="93" t="s">
        <v>213</v>
      </c>
      <c r="H71" s="145">
        <f>1/3</f>
        <v>0.33333333333333331</v>
      </c>
      <c r="I71" s="93">
        <v>97.98</v>
      </c>
      <c r="J71" s="93">
        <f>I71*H71</f>
        <v>32.659999999999997</v>
      </c>
    </row>
    <row r="72" spans="1:11" hidden="1" x14ac:dyDescent="0.25">
      <c r="J72" s="93">
        <f>SUM(J69:J71)</f>
        <v>96.399999999999991</v>
      </c>
    </row>
    <row r="73" spans="1:11" hidden="1" x14ac:dyDescent="0.25"/>
    <row r="74" spans="1:11" hidden="1" x14ac:dyDescent="0.25"/>
    <row r="75" spans="1:11" hidden="1" x14ac:dyDescent="0.25"/>
  </sheetData>
  <protectedRanges>
    <protectedRange algorithmName="SHA-512" hashValue="megwlNBsPt4XwwpXWnMqJamGGCxEjnoXUf3ODp8T61QK5u1yvV/Wf5GdcoaooI8SHf4Yeh3nD+MtgtKMna9V7g==" saltValue="hCAdSPyRYNqyjus49rezKg==" spinCount="100000" sqref="J41" name="Datos de ingreso_16"/>
    <protectedRange algorithmName="SHA-512" hashValue="megwlNBsPt4XwwpXWnMqJamGGCxEjnoXUf3ODp8T61QK5u1yvV/Wf5GdcoaooI8SHf4Yeh3nD+MtgtKMna9V7g==" saltValue="hCAdSPyRYNqyjus49rezKg==" spinCount="100000" sqref="J42:J43 J40" name="Datos de ingreso_18"/>
    <protectedRange algorithmName="SHA-512" hashValue="megwlNBsPt4XwwpXWnMqJamGGCxEjnoXUf3ODp8T61QK5u1yvV/Wf5GdcoaooI8SHf4Yeh3nD+MtgtKMna9V7g==" saltValue="hCAdSPyRYNqyjus49rezKg==" spinCount="100000" sqref="G58:I58" name="Datos de ingreso_29"/>
    <protectedRange algorithmName="SHA-512" hashValue="megwlNBsPt4XwwpXWnMqJamGGCxEjnoXUf3ODp8T61QK5u1yvV/Wf5GdcoaooI8SHf4Yeh3nD+MtgtKMna9V7g==" saltValue="hCAdSPyRYNqyjus49rezKg==" spinCount="100000" sqref="G61:H61" name="Datos de ingreso_10_1"/>
    <protectedRange algorithmName="SHA-512" hashValue="megwlNBsPt4XwwpXWnMqJamGGCxEjnoXUf3ODp8T61QK5u1yvV/Wf5GdcoaooI8SHf4Yeh3nD+MtgtKMna9V7g==" saltValue="hCAdSPyRYNqyjus49rezKg==" spinCount="100000" sqref="G21:H21" name="Datos de ingreso_21_15_3_1"/>
    <protectedRange algorithmName="SHA-512" hashValue="megwlNBsPt4XwwpXWnMqJamGGCxEjnoXUf3ODp8T61QK5u1yvV/Wf5GdcoaooI8SHf4Yeh3nD+MtgtKMna9V7g==" saltValue="hCAdSPyRYNqyjus49rezKg==" spinCount="100000" sqref="G22:H22" name="Datos de ingreso_21_15_5_1"/>
    <protectedRange algorithmName="SHA-512" hashValue="megwlNBsPt4XwwpXWnMqJamGGCxEjnoXUf3ODp8T61QK5u1yvV/Wf5GdcoaooI8SHf4Yeh3nD+MtgtKMna9V7g==" saltValue="hCAdSPyRYNqyjus49rezKg==" spinCount="100000" sqref="G47:H47" name="Datos de ingreso_2_7"/>
    <protectedRange algorithmName="SHA-512" hashValue="megwlNBsPt4XwwpXWnMqJamGGCxEjnoXUf3ODp8T61QK5u1yvV/Wf5GdcoaooI8SHf4Yeh3nD+MtgtKMna9V7g==" saltValue="hCAdSPyRYNqyjus49rezKg==" spinCount="100000" sqref="G44:H45" name="Datos de ingreso_2_8"/>
    <protectedRange algorithmName="SHA-512" hashValue="megwlNBsPt4XwwpXWnMqJamGGCxEjnoXUf3ODp8T61QK5u1yvV/Wf5GdcoaooI8SHf4Yeh3nD+MtgtKMna9V7g==" saltValue="hCAdSPyRYNqyjus49rezKg==" spinCount="100000" sqref="G46:H46" name="Datos de ingreso_2_9"/>
    <protectedRange algorithmName="SHA-512" hashValue="megwlNBsPt4XwwpXWnMqJamGGCxEjnoXUf3ODp8T61QK5u1yvV/Wf5GdcoaooI8SHf4Yeh3nD+MtgtKMna9V7g==" saltValue="hCAdSPyRYNqyjus49rezKg==" spinCount="100000" sqref="G53:H53" name="Datos de ingreso_41_2"/>
    <protectedRange algorithmName="SHA-512" hashValue="megwlNBsPt4XwwpXWnMqJamGGCxEjnoXUf3ODp8T61QK5u1yvV/Wf5GdcoaooI8SHf4Yeh3nD+MtgtKMna9V7g==" saltValue="hCAdSPyRYNqyjus49rezKg==" spinCount="100000" sqref="G54:H54" name="Datos de ingreso_48_2_1"/>
    <protectedRange algorithmName="SHA-512" hashValue="megwlNBsPt4XwwpXWnMqJamGGCxEjnoXUf3ODp8T61QK5u1yvV/Wf5GdcoaooI8SHf4Yeh3nD+MtgtKMna9V7g==" saltValue="hCAdSPyRYNqyjus49rezKg==" spinCount="100000" sqref="G59:H59" name="Datos de ingreso_4"/>
    <protectedRange algorithmName="SHA-512" hashValue="megwlNBsPt4XwwpXWnMqJamGGCxEjnoXUf3ODp8T61QK5u1yvV/Wf5GdcoaooI8SHf4Yeh3nD+MtgtKMna9V7g==" saltValue="hCAdSPyRYNqyjus49rezKg==" spinCount="100000" sqref="G64:H64" name="Datos de ingreso_18_3"/>
    <protectedRange algorithmName="SHA-512" hashValue="megwlNBsPt4XwwpXWnMqJamGGCxEjnoXUf3ODp8T61QK5u1yvV/Wf5GdcoaooI8SHf4Yeh3nD+MtgtKMna9V7g==" saltValue="hCAdSPyRYNqyjus49rezKg==" spinCount="100000" sqref="G62:H62" name="Datos de ingreso_14_3"/>
    <protectedRange algorithmName="SHA-512" hashValue="megwlNBsPt4XwwpXWnMqJamGGCxEjnoXUf3ODp8T61QK5u1yvV/Wf5GdcoaooI8SHf4Yeh3nD+MtgtKMna9V7g==" saltValue="hCAdSPyRYNqyjus49rezKg==" spinCount="100000" sqref="G63:H63" name="Datos de ingreso_21_11_2_1"/>
    <protectedRange algorithmName="SHA-512" hashValue="megwlNBsPt4XwwpXWnMqJamGGCxEjnoXUf3ODp8T61QK5u1yvV/Wf5GdcoaooI8SHf4Yeh3nD+MtgtKMna9V7g==" saltValue="hCAdSPyRYNqyjus49rezKg==" spinCount="100000" sqref="G8:H8" name="Datos de ingreso_21_34_2"/>
    <protectedRange algorithmName="SHA-512" hashValue="megwlNBsPt4XwwpXWnMqJamGGCxEjnoXUf3ODp8T61QK5u1yvV/Wf5GdcoaooI8SHf4Yeh3nD+MtgtKMna9V7g==" saltValue="hCAdSPyRYNqyjus49rezKg==" spinCount="100000" sqref="G52:H52" name="Datos de ingreso_34_2_4"/>
    <protectedRange algorithmName="SHA-512" hashValue="megwlNBsPt4XwwpXWnMqJamGGCxEjnoXUf3ODp8T61QK5u1yvV/Wf5GdcoaooI8SHf4Yeh3nD+MtgtKMna9V7g==" saltValue="hCAdSPyRYNqyjus49rezKg==" spinCount="100000" sqref="G55:H55" name="Datos de ingreso_30_13"/>
    <protectedRange algorithmName="SHA-512" hashValue="megwlNBsPt4XwwpXWnMqJamGGCxEjnoXUf3ODp8T61QK5u1yvV/Wf5GdcoaooI8SHf4Yeh3nD+MtgtKMna9V7g==" saltValue="hCAdSPyRYNqyjus49rezKg==" spinCount="100000" sqref="G60:H60" name="Datos de ingreso_4_15_4"/>
    <protectedRange algorithmName="SHA-512" hashValue="megwlNBsPt4XwwpXWnMqJamGGCxEjnoXUf3ODp8T61QK5u1yvV/Wf5GdcoaooI8SHf4Yeh3nD+MtgtKMna9V7g==" saltValue="hCAdSPyRYNqyjus49rezKg==" spinCount="100000" sqref="G35:H35" name="Datos de ingreso_21_42_1"/>
    <protectedRange algorithmName="SHA-512" hashValue="megwlNBsPt4XwwpXWnMqJamGGCxEjnoXUf3ODp8T61QK5u1yvV/Wf5GdcoaooI8SHf4Yeh3nD+MtgtKMna9V7g==" saltValue="hCAdSPyRYNqyjus49rezKg==" spinCount="100000" sqref="G38:H38" name="Datos de ingreso_52_1"/>
  </protectedRanges>
  <mergeCells count="26">
    <mergeCell ref="A51:A58"/>
    <mergeCell ref="A59:A60"/>
    <mergeCell ref="A61:A64"/>
    <mergeCell ref="A65:E65"/>
    <mergeCell ref="A35:A50"/>
    <mergeCell ref="B40:B43"/>
    <mergeCell ref="C40:C43"/>
    <mergeCell ref="J40:J43"/>
    <mergeCell ref="B29:B33"/>
    <mergeCell ref="C29:C33"/>
    <mergeCell ref="J29:J33"/>
    <mergeCell ref="A5:A34"/>
    <mergeCell ref="B9:B12"/>
    <mergeCell ref="C9:C12"/>
    <mergeCell ref="J9:J12"/>
    <mergeCell ref="B13:B18"/>
    <mergeCell ref="C13:C18"/>
    <mergeCell ref="J13:J18"/>
    <mergeCell ref="B1:K1"/>
    <mergeCell ref="A2:E2"/>
    <mergeCell ref="F2:K3"/>
    <mergeCell ref="A3:A4"/>
    <mergeCell ref="B3:B4"/>
    <mergeCell ref="C3:C4"/>
    <mergeCell ref="D3:D4"/>
    <mergeCell ref="E3:E4"/>
  </mergeCells>
  <conditionalFormatting sqref="F65">
    <cfRule type="cellIs" dxfId="115" priority="4" operator="between">
      <formula>0.9</formula>
      <formula>1</formula>
    </cfRule>
    <cfRule type="cellIs" dxfId="114" priority="5" operator="between">
      <formula>0.7</formula>
      <formula>0.89</formula>
    </cfRule>
    <cfRule type="cellIs" dxfId="113" priority="6" operator="between">
      <formula>0</formula>
      <formula>0.69</formula>
    </cfRule>
  </conditionalFormatting>
  <conditionalFormatting sqref="J19">
    <cfRule type="cellIs" dxfId="112" priority="1" operator="between">
      <formula>0.9</formula>
      <formula>1</formula>
    </cfRule>
    <cfRule type="cellIs" dxfId="111" priority="2" operator="between">
      <formula>0.7</formula>
      <formula>0.899999</formula>
    </cfRule>
    <cfRule type="cellIs" dxfId="110" priority="3" operator="between">
      <formula>0</formula>
      <formula>0.699999</formula>
    </cfRule>
  </conditionalFormatting>
  <printOptions horizontalCentered="1" verticalCentered="1"/>
  <pageMargins left="0.9055118110236221" right="0.23622047244094491" top="0.23622047244094491" bottom="0.23622047244094491" header="0.31496062992125984" footer="0.31496062992125984"/>
  <pageSetup paperSize="5" scale="6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8A5E9-A188-4FE8-A69C-EAE8E68C42E0}">
  <dimension ref="A1:O63"/>
  <sheetViews>
    <sheetView showGridLines="0" tabSelected="1" zoomScale="70" zoomScaleNormal="70" workbookViewId="0">
      <selection activeCell="F2" sqref="F2:K4"/>
    </sheetView>
  </sheetViews>
  <sheetFormatPr baseColWidth="10" defaultColWidth="22.140625" defaultRowHeight="15" x14ac:dyDescent="0.25"/>
  <cols>
    <col min="1" max="1" width="18.5703125" customWidth="1"/>
    <col min="2" max="2" width="5.28515625" customWidth="1"/>
    <col min="3" max="3" width="39.140625" customWidth="1"/>
    <col min="4" max="4" width="28.42578125" customWidth="1"/>
    <col min="5" max="5" width="32.5703125" customWidth="1"/>
    <col min="6" max="6" width="8.42578125" style="93" customWidth="1"/>
    <col min="7" max="7" width="21.140625" style="93" customWidth="1"/>
    <col min="8" max="8" width="21.28515625" style="93" customWidth="1"/>
    <col min="9" max="9" width="11.42578125" style="93" customWidth="1"/>
    <col min="10" max="10" width="14.28515625" style="93" customWidth="1"/>
    <col min="11" max="11" width="11.42578125" style="93" customWidth="1"/>
    <col min="12" max="15" width="22.140625" style="3"/>
  </cols>
  <sheetData>
    <row r="1" spans="1:13" ht="72.75" customHeight="1" thickBot="1" x14ac:dyDescent="0.3">
      <c r="A1" s="1" t="s">
        <v>0</v>
      </c>
      <c r="B1" s="2"/>
      <c r="C1" s="2"/>
      <c r="D1" s="2"/>
      <c r="E1" s="2"/>
      <c r="F1" s="2"/>
      <c r="G1" s="2"/>
      <c r="H1" s="2"/>
      <c r="I1" s="2"/>
      <c r="J1" s="2"/>
      <c r="K1" s="2"/>
    </row>
    <row r="2" spans="1:13" ht="22.5" customHeight="1" thickBot="1" x14ac:dyDescent="0.3">
      <c r="A2" s="4"/>
      <c r="B2" s="5"/>
      <c r="C2" s="5"/>
      <c r="D2" s="5"/>
      <c r="E2" s="6"/>
      <c r="F2" s="146" t="s">
        <v>6</v>
      </c>
      <c r="G2" s="147"/>
      <c r="H2" s="147"/>
      <c r="I2" s="147"/>
      <c r="J2" s="147"/>
      <c r="K2" s="147"/>
    </row>
    <row r="3" spans="1:13" ht="27.75" customHeight="1" x14ac:dyDescent="0.25">
      <c r="A3" s="7" t="s">
        <v>1</v>
      </c>
      <c r="B3" s="8" t="s">
        <v>2</v>
      </c>
      <c r="C3" s="8" t="s">
        <v>3</v>
      </c>
      <c r="D3" s="8" t="s">
        <v>4</v>
      </c>
      <c r="E3" s="9" t="s">
        <v>5</v>
      </c>
      <c r="F3" s="148"/>
      <c r="G3" s="149"/>
      <c r="H3" s="149"/>
      <c r="I3" s="149"/>
      <c r="J3" s="149"/>
      <c r="K3" s="149"/>
    </row>
    <row r="4" spans="1:13" ht="85.5" customHeight="1" thickBot="1" x14ac:dyDescent="0.3">
      <c r="A4" s="10"/>
      <c r="B4" s="11"/>
      <c r="C4" s="11"/>
      <c r="D4" s="11"/>
      <c r="E4" s="12"/>
      <c r="F4" s="150" t="s">
        <v>7</v>
      </c>
      <c r="G4" s="104" t="s">
        <v>8</v>
      </c>
      <c r="H4" s="104" t="s">
        <v>9</v>
      </c>
      <c r="I4" s="104" t="s">
        <v>10</v>
      </c>
      <c r="J4" s="104" t="s">
        <v>11</v>
      </c>
      <c r="K4" s="104" t="s">
        <v>12</v>
      </c>
    </row>
    <row r="5" spans="1:13" ht="122.25" customHeight="1" x14ac:dyDescent="0.25">
      <c r="A5" s="13" t="s">
        <v>13</v>
      </c>
      <c r="B5" s="14">
        <v>1</v>
      </c>
      <c r="C5" s="15" t="s">
        <v>14</v>
      </c>
      <c r="D5" s="16" t="s">
        <v>15</v>
      </c>
      <c r="E5" s="16" t="s">
        <v>16</v>
      </c>
      <c r="F5" s="17">
        <f t="shared" ref="F5:F62" si="0">1/58</f>
        <v>1.7241379310344827E-2</v>
      </c>
      <c r="G5" s="18">
        <v>25</v>
      </c>
      <c r="H5" s="18">
        <v>25</v>
      </c>
      <c r="I5" s="19">
        <v>1</v>
      </c>
      <c r="J5" s="19">
        <v>1</v>
      </c>
      <c r="K5" s="20">
        <f>J5*F5</f>
        <v>1.7241379310344827E-2</v>
      </c>
    </row>
    <row r="6" spans="1:13" ht="93" customHeight="1" x14ac:dyDescent="0.25">
      <c r="A6" s="13"/>
      <c r="B6" s="21">
        <f>+B5+1</f>
        <v>2</v>
      </c>
      <c r="C6" s="22" t="s">
        <v>17</v>
      </c>
      <c r="D6" s="15" t="s">
        <v>18</v>
      </c>
      <c r="E6" s="23" t="s">
        <v>19</v>
      </c>
      <c r="F6" s="17">
        <f t="shared" si="0"/>
        <v>1.7241379310344827E-2</v>
      </c>
      <c r="G6" s="24">
        <v>18</v>
      </c>
      <c r="H6" s="24">
        <v>18</v>
      </c>
      <c r="I6" s="25">
        <v>1</v>
      </c>
      <c r="J6" s="25">
        <v>1</v>
      </c>
      <c r="K6" s="20">
        <f t="shared" ref="K6:K62" si="1">J6*F6</f>
        <v>1.7241379310344827E-2</v>
      </c>
    </row>
    <row r="7" spans="1:13" ht="70.5" customHeight="1" x14ac:dyDescent="0.25">
      <c r="A7" s="13"/>
      <c r="B7" s="21">
        <f t="shared" ref="B7:B28" si="2">+B6+1</f>
        <v>3</v>
      </c>
      <c r="C7" s="22" t="s">
        <v>20</v>
      </c>
      <c r="D7" s="15"/>
      <c r="E7" s="15" t="s">
        <v>21</v>
      </c>
      <c r="F7" s="17">
        <f t="shared" si="0"/>
        <v>1.7241379310344827E-2</v>
      </c>
      <c r="G7" s="24">
        <v>1</v>
      </c>
      <c r="H7" s="24">
        <v>1</v>
      </c>
      <c r="I7" s="25">
        <v>1</v>
      </c>
      <c r="J7" s="25">
        <v>1</v>
      </c>
      <c r="K7" s="20">
        <f t="shared" si="1"/>
        <v>1.7241379310344827E-2</v>
      </c>
    </row>
    <row r="8" spans="1:13" ht="57" customHeight="1" x14ac:dyDescent="0.25">
      <c r="A8" s="13"/>
      <c r="B8" s="21">
        <f t="shared" si="2"/>
        <v>4</v>
      </c>
      <c r="C8" s="22" t="s">
        <v>22</v>
      </c>
      <c r="D8" s="26" t="s">
        <v>23</v>
      </c>
      <c r="E8" s="26" t="s">
        <v>24</v>
      </c>
      <c r="F8" s="17">
        <f t="shared" si="0"/>
        <v>1.7241379310344827E-2</v>
      </c>
      <c r="G8" s="24">
        <v>258</v>
      </c>
      <c r="H8" s="24">
        <v>65780</v>
      </c>
      <c r="I8" s="27">
        <v>3.9221647917300094E-3</v>
      </c>
      <c r="J8" s="28">
        <v>1</v>
      </c>
      <c r="K8" s="20">
        <f t="shared" si="1"/>
        <v>1.7241379310344827E-2</v>
      </c>
    </row>
    <row r="9" spans="1:13" ht="71.25" customHeight="1" x14ac:dyDescent="0.25">
      <c r="A9" s="13"/>
      <c r="B9" s="29">
        <v>5</v>
      </c>
      <c r="C9" s="30" t="s">
        <v>25</v>
      </c>
      <c r="D9" s="26" t="s">
        <v>26</v>
      </c>
      <c r="E9" s="26" t="s">
        <v>27</v>
      </c>
      <c r="F9" s="17">
        <f t="shared" si="0"/>
        <v>1.7241379310344827E-2</v>
      </c>
      <c r="G9" s="24">
        <v>1841</v>
      </c>
      <c r="H9" s="24">
        <v>1841</v>
      </c>
      <c r="I9" s="25">
        <v>1</v>
      </c>
      <c r="J9" s="25">
        <v>1</v>
      </c>
      <c r="K9" s="20">
        <f t="shared" si="1"/>
        <v>1.7241379310344827E-2</v>
      </c>
      <c r="L9" s="3">
        <v>31</v>
      </c>
      <c r="M9" s="3">
        <f>L9/L10</f>
        <v>0.88571428571428568</v>
      </c>
    </row>
    <row r="10" spans="1:13" ht="67.5" customHeight="1" x14ac:dyDescent="0.25">
      <c r="A10" s="13"/>
      <c r="B10" s="29"/>
      <c r="C10" s="31"/>
      <c r="D10" s="26" t="s">
        <v>28</v>
      </c>
      <c r="E10" s="26" t="s">
        <v>29</v>
      </c>
      <c r="F10" s="17">
        <f t="shared" si="0"/>
        <v>1.7241379310344827E-2</v>
      </c>
      <c r="G10" s="24">
        <v>2312</v>
      </c>
      <c r="H10" s="24">
        <v>2232</v>
      </c>
      <c r="I10" s="25">
        <v>1</v>
      </c>
      <c r="J10" s="25">
        <v>1</v>
      </c>
      <c r="K10" s="20">
        <f t="shared" si="1"/>
        <v>1.7241379310344827E-2</v>
      </c>
      <c r="L10" s="3">
        <v>35</v>
      </c>
    </row>
    <row r="11" spans="1:13" ht="71.25" customHeight="1" x14ac:dyDescent="0.25">
      <c r="A11" s="13"/>
      <c r="B11" s="29"/>
      <c r="C11" s="31"/>
      <c r="D11" s="26" t="s">
        <v>30</v>
      </c>
      <c r="E11" s="26" t="s">
        <v>31</v>
      </c>
      <c r="F11" s="17">
        <f t="shared" si="0"/>
        <v>1.7241379310344827E-2</v>
      </c>
      <c r="G11" s="24">
        <v>2050</v>
      </c>
      <c r="H11" s="24">
        <v>2572</v>
      </c>
      <c r="I11" s="25">
        <v>0.79704510108864701</v>
      </c>
      <c r="J11" s="25">
        <v>0.83899484325120743</v>
      </c>
      <c r="K11" s="20">
        <f t="shared" si="1"/>
        <v>1.4465428331917369E-2</v>
      </c>
    </row>
    <row r="12" spans="1:13" ht="89.25" customHeight="1" x14ac:dyDescent="0.25">
      <c r="A12" s="13"/>
      <c r="B12" s="32"/>
      <c r="C12" s="33"/>
      <c r="D12" s="26" t="s">
        <v>32</v>
      </c>
      <c r="E12" s="26" t="s">
        <v>33</v>
      </c>
      <c r="F12" s="17">
        <f t="shared" si="0"/>
        <v>1.7241379310344827E-2</v>
      </c>
      <c r="G12" s="24">
        <v>2283</v>
      </c>
      <c r="H12" s="24">
        <v>3240</v>
      </c>
      <c r="I12" s="25">
        <v>0.70462962962962961</v>
      </c>
      <c r="J12" s="25">
        <v>0.74171539961013644</v>
      </c>
      <c r="K12" s="20">
        <f t="shared" si="1"/>
        <v>1.2788196545002352E-2</v>
      </c>
    </row>
    <row r="13" spans="1:13" ht="129" customHeight="1" x14ac:dyDescent="0.25">
      <c r="A13" s="13"/>
      <c r="B13" s="34">
        <v>6</v>
      </c>
      <c r="C13" s="35" t="s">
        <v>34</v>
      </c>
      <c r="D13" s="26" t="s">
        <v>35</v>
      </c>
      <c r="E13" s="26" t="s">
        <v>36</v>
      </c>
      <c r="F13" s="17">
        <f t="shared" si="0"/>
        <v>1.7241379310344827E-2</v>
      </c>
      <c r="G13" s="24">
        <v>1</v>
      </c>
      <c r="H13" s="24">
        <v>1292</v>
      </c>
      <c r="I13" s="36">
        <v>7.7399380804953565E-4</v>
      </c>
      <c r="J13" s="36">
        <v>7.7399380804953565E-4</v>
      </c>
      <c r="K13" s="20">
        <f t="shared" si="1"/>
        <v>1.334472082844027E-5</v>
      </c>
    </row>
    <row r="14" spans="1:13" ht="99.75" customHeight="1" x14ac:dyDescent="0.25">
      <c r="A14" s="13"/>
      <c r="B14" s="29"/>
      <c r="C14" s="35"/>
      <c r="D14" s="26" t="s">
        <v>37</v>
      </c>
      <c r="E14" s="26" t="s">
        <v>38</v>
      </c>
      <c r="F14" s="17">
        <f t="shared" si="0"/>
        <v>1.7241379310344827E-2</v>
      </c>
      <c r="G14" s="24">
        <v>0</v>
      </c>
      <c r="H14" s="24">
        <v>1292</v>
      </c>
      <c r="I14" s="25">
        <v>0</v>
      </c>
      <c r="J14" s="25">
        <v>1</v>
      </c>
      <c r="K14" s="20">
        <f t="shared" si="1"/>
        <v>1.7241379310344827E-2</v>
      </c>
    </row>
    <row r="15" spans="1:13" ht="115.5" customHeight="1" x14ac:dyDescent="0.25">
      <c r="A15" s="13"/>
      <c r="B15" s="29"/>
      <c r="C15" s="35"/>
      <c r="D15" s="26" t="s">
        <v>39</v>
      </c>
      <c r="E15" s="26" t="s">
        <v>40</v>
      </c>
      <c r="F15" s="17">
        <f t="shared" si="0"/>
        <v>1.7241379310344827E-2</v>
      </c>
      <c r="G15" s="24">
        <v>0</v>
      </c>
      <c r="H15" s="24">
        <v>183171</v>
      </c>
      <c r="I15" s="25">
        <v>0</v>
      </c>
      <c r="J15" s="25">
        <v>1</v>
      </c>
      <c r="K15" s="20">
        <f t="shared" si="1"/>
        <v>1.7241379310344827E-2</v>
      </c>
    </row>
    <row r="16" spans="1:13" ht="102" customHeight="1" x14ac:dyDescent="0.25">
      <c r="A16" s="13"/>
      <c r="B16" s="29"/>
      <c r="C16" s="35"/>
      <c r="D16" s="26" t="s">
        <v>41</v>
      </c>
      <c r="E16" s="26" t="s">
        <v>42</v>
      </c>
      <c r="F16" s="17">
        <f t="shared" si="0"/>
        <v>1.7241379310344827E-2</v>
      </c>
      <c r="G16" s="24">
        <v>0</v>
      </c>
      <c r="H16" s="24">
        <v>1292</v>
      </c>
      <c r="I16" s="37">
        <v>0</v>
      </c>
      <c r="J16" s="25">
        <v>1</v>
      </c>
      <c r="K16" s="20">
        <f t="shared" si="1"/>
        <v>1.7241379310344827E-2</v>
      </c>
    </row>
    <row r="17" spans="1:11" ht="125.25" customHeight="1" x14ac:dyDescent="0.25">
      <c r="A17" s="13"/>
      <c r="B17" s="29"/>
      <c r="C17" s="35"/>
      <c r="D17" s="26" t="s">
        <v>43</v>
      </c>
      <c r="E17" s="38" t="s">
        <v>44</v>
      </c>
      <c r="F17" s="17">
        <f t="shared" si="0"/>
        <v>1.7241379310344827E-2</v>
      </c>
      <c r="G17" s="24">
        <v>0</v>
      </c>
      <c r="H17" s="24">
        <v>183171</v>
      </c>
      <c r="I17" s="37">
        <v>0</v>
      </c>
      <c r="J17" s="25">
        <v>1</v>
      </c>
      <c r="K17" s="20">
        <f t="shared" si="1"/>
        <v>1.7241379310344827E-2</v>
      </c>
    </row>
    <row r="18" spans="1:11" ht="98.25" customHeight="1" x14ac:dyDescent="0.25">
      <c r="A18" s="13"/>
      <c r="B18" s="32"/>
      <c r="C18" s="30"/>
      <c r="D18" s="26" t="s">
        <v>45</v>
      </c>
      <c r="E18" s="26" t="s">
        <v>46</v>
      </c>
      <c r="F18" s="17">
        <f t="shared" si="0"/>
        <v>1.7241379310344827E-2</v>
      </c>
      <c r="G18" s="24">
        <v>0</v>
      </c>
      <c r="H18" s="24">
        <v>1181</v>
      </c>
      <c r="I18" s="37">
        <v>0</v>
      </c>
      <c r="J18" s="25">
        <v>1</v>
      </c>
      <c r="K18" s="20">
        <f t="shared" si="1"/>
        <v>1.7241379310344827E-2</v>
      </c>
    </row>
    <row r="19" spans="1:11" ht="111" customHeight="1" x14ac:dyDescent="0.25">
      <c r="A19" s="13"/>
      <c r="B19" s="39">
        <v>7</v>
      </c>
      <c r="C19" s="22" t="s">
        <v>47</v>
      </c>
      <c r="D19" s="26" t="s">
        <v>48</v>
      </c>
      <c r="E19" s="26" t="s">
        <v>49</v>
      </c>
      <c r="F19" s="17">
        <f t="shared" si="0"/>
        <v>1.7241379310344827E-2</v>
      </c>
      <c r="G19" s="24">
        <v>1566</v>
      </c>
      <c r="H19" s="24">
        <v>1566</v>
      </c>
      <c r="I19" s="25">
        <v>1</v>
      </c>
      <c r="J19" s="28">
        <v>1</v>
      </c>
      <c r="K19" s="20">
        <f t="shared" si="1"/>
        <v>1.7241379310344827E-2</v>
      </c>
    </row>
    <row r="20" spans="1:11" ht="127.5" customHeight="1" x14ac:dyDescent="0.25">
      <c r="A20" s="13"/>
      <c r="B20" s="39">
        <f t="shared" si="2"/>
        <v>8</v>
      </c>
      <c r="C20" s="15" t="s">
        <v>50</v>
      </c>
      <c r="D20" s="26" t="s">
        <v>51</v>
      </c>
      <c r="E20" s="26" t="s">
        <v>52</v>
      </c>
      <c r="F20" s="17">
        <f t="shared" si="0"/>
        <v>1.7241379310344827E-2</v>
      </c>
      <c r="G20" s="24">
        <v>1017</v>
      </c>
      <c r="H20" s="24">
        <v>1450</v>
      </c>
      <c r="I20" s="28">
        <v>0.70137931034482759</v>
      </c>
      <c r="J20" s="28">
        <v>0.82515212981744424</v>
      </c>
      <c r="K20" s="20">
        <f t="shared" si="1"/>
        <v>1.4226760858921453E-2</v>
      </c>
    </row>
    <row r="21" spans="1:11" ht="153.75" customHeight="1" x14ac:dyDescent="0.25">
      <c r="A21" s="13"/>
      <c r="B21" s="39">
        <f t="shared" si="2"/>
        <v>9</v>
      </c>
      <c r="C21" s="22" t="s">
        <v>53</v>
      </c>
      <c r="D21" s="26" t="s">
        <v>54</v>
      </c>
      <c r="E21" s="26" t="s">
        <v>55</v>
      </c>
      <c r="F21" s="17">
        <f t="shared" si="0"/>
        <v>1.7241379310344827E-2</v>
      </c>
      <c r="G21" s="24">
        <v>196</v>
      </c>
      <c r="H21" s="24">
        <v>214</v>
      </c>
      <c r="I21" s="28">
        <v>0.91588785046728971</v>
      </c>
      <c r="J21" s="28">
        <v>1</v>
      </c>
      <c r="K21" s="20">
        <f t="shared" si="1"/>
        <v>1.7241379310344827E-2</v>
      </c>
    </row>
    <row r="22" spans="1:11" ht="179.25" customHeight="1" x14ac:dyDescent="0.25">
      <c r="A22" s="13"/>
      <c r="B22" s="21">
        <f t="shared" si="2"/>
        <v>10</v>
      </c>
      <c r="C22" s="41" t="s">
        <v>56</v>
      </c>
      <c r="D22" s="26" t="s">
        <v>57</v>
      </c>
      <c r="E22" s="26" t="s">
        <v>58</v>
      </c>
      <c r="F22" s="17">
        <f t="shared" si="0"/>
        <v>1.7241379310344827E-2</v>
      </c>
      <c r="G22" s="24">
        <v>109</v>
      </c>
      <c r="H22" s="24">
        <v>109</v>
      </c>
      <c r="I22" s="42">
        <v>1</v>
      </c>
      <c r="J22" s="28">
        <v>1</v>
      </c>
      <c r="K22" s="20">
        <f t="shared" si="1"/>
        <v>1.7241379310344827E-2</v>
      </c>
    </row>
    <row r="23" spans="1:11" ht="111.75" customHeight="1" x14ac:dyDescent="0.25">
      <c r="A23" s="13"/>
      <c r="B23" s="21">
        <f t="shared" si="2"/>
        <v>11</v>
      </c>
      <c r="C23" s="22" t="s">
        <v>59</v>
      </c>
      <c r="D23" s="26" t="s">
        <v>60</v>
      </c>
      <c r="E23" s="26" t="s">
        <v>61</v>
      </c>
      <c r="F23" s="17">
        <f t="shared" si="0"/>
        <v>1.7241379310344827E-2</v>
      </c>
      <c r="G23" s="24">
        <v>574</v>
      </c>
      <c r="H23" s="24">
        <v>601</v>
      </c>
      <c r="I23" s="28">
        <v>0.95507487520798673</v>
      </c>
      <c r="J23" s="28">
        <v>1</v>
      </c>
      <c r="K23" s="20">
        <f t="shared" si="1"/>
        <v>1.7241379310344827E-2</v>
      </c>
    </row>
    <row r="24" spans="1:11" ht="116.25" customHeight="1" x14ac:dyDescent="0.25">
      <c r="A24" s="13"/>
      <c r="B24" s="21">
        <f t="shared" si="2"/>
        <v>12</v>
      </c>
      <c r="C24" s="22" t="s">
        <v>62</v>
      </c>
      <c r="D24" s="26" t="s">
        <v>63</v>
      </c>
      <c r="E24" s="38" t="s">
        <v>64</v>
      </c>
      <c r="F24" s="17">
        <f t="shared" si="0"/>
        <v>1.7241379310344827E-2</v>
      </c>
      <c r="G24" s="24">
        <v>0</v>
      </c>
      <c r="H24" s="24">
        <v>0</v>
      </c>
      <c r="I24" s="28">
        <v>0</v>
      </c>
      <c r="J24" s="28">
        <v>1</v>
      </c>
      <c r="K24" s="20">
        <f t="shared" si="1"/>
        <v>1.7241379310344827E-2</v>
      </c>
    </row>
    <row r="25" spans="1:11" ht="160.5" customHeight="1" x14ac:dyDescent="0.25">
      <c r="A25" s="13"/>
      <c r="B25" s="39">
        <f t="shared" si="2"/>
        <v>13</v>
      </c>
      <c r="C25" s="15" t="s">
        <v>65</v>
      </c>
      <c r="D25" s="26" t="s">
        <v>66</v>
      </c>
      <c r="E25" s="26" t="s">
        <v>67</v>
      </c>
      <c r="F25" s="17">
        <f t="shared" si="0"/>
        <v>1.7241379310344827E-2</v>
      </c>
      <c r="G25" s="24">
        <v>198</v>
      </c>
      <c r="H25" s="24">
        <v>198</v>
      </c>
      <c r="I25" s="28">
        <v>1</v>
      </c>
      <c r="J25" s="25">
        <v>1</v>
      </c>
      <c r="K25" s="20">
        <f t="shared" si="1"/>
        <v>1.7241379310344827E-2</v>
      </c>
    </row>
    <row r="26" spans="1:11" ht="90" customHeight="1" x14ac:dyDescent="0.25">
      <c r="A26" s="13"/>
      <c r="B26" s="21">
        <f t="shared" si="2"/>
        <v>14</v>
      </c>
      <c r="C26" s="22" t="s">
        <v>68</v>
      </c>
      <c r="D26" s="26" t="s">
        <v>69</v>
      </c>
      <c r="E26" s="26" t="s">
        <v>70</v>
      </c>
      <c r="F26" s="17">
        <f t="shared" si="0"/>
        <v>1.7241379310344827E-2</v>
      </c>
      <c r="G26" s="24">
        <v>1182</v>
      </c>
      <c r="H26" s="24">
        <v>1182</v>
      </c>
      <c r="I26" s="25">
        <v>1</v>
      </c>
      <c r="J26" s="25">
        <v>1</v>
      </c>
      <c r="K26" s="20">
        <f t="shared" si="1"/>
        <v>1.7241379310344827E-2</v>
      </c>
    </row>
    <row r="27" spans="1:11" ht="150" customHeight="1" x14ac:dyDescent="0.25">
      <c r="A27" s="13"/>
      <c r="B27" s="21">
        <f t="shared" si="2"/>
        <v>15</v>
      </c>
      <c r="C27" s="22" t="s">
        <v>71</v>
      </c>
      <c r="D27" s="26" t="s">
        <v>72</v>
      </c>
      <c r="E27" s="26" t="s">
        <v>73</v>
      </c>
      <c r="F27" s="17">
        <f t="shared" si="0"/>
        <v>1.7241379310344827E-2</v>
      </c>
      <c r="G27" s="24">
        <v>1076</v>
      </c>
      <c r="H27" s="24">
        <v>1270</v>
      </c>
      <c r="I27" s="25">
        <v>0.84724409448818894</v>
      </c>
      <c r="J27" s="25">
        <v>1</v>
      </c>
      <c r="K27" s="20">
        <f t="shared" si="1"/>
        <v>1.7241379310344827E-2</v>
      </c>
    </row>
    <row r="28" spans="1:11" ht="117" customHeight="1" x14ac:dyDescent="0.25">
      <c r="A28" s="13"/>
      <c r="B28" s="21">
        <f t="shared" si="2"/>
        <v>16</v>
      </c>
      <c r="C28" s="22" t="s">
        <v>74</v>
      </c>
      <c r="D28" s="26" t="s">
        <v>75</v>
      </c>
      <c r="E28" s="26" t="s">
        <v>76</v>
      </c>
      <c r="F28" s="17">
        <f t="shared" si="0"/>
        <v>1.7241379310344827E-2</v>
      </c>
      <c r="G28" s="24">
        <v>37</v>
      </c>
      <c r="H28" s="24">
        <v>133199</v>
      </c>
      <c r="I28" s="43">
        <v>2.7777986321218627E-4</v>
      </c>
      <c r="J28" s="44">
        <v>1</v>
      </c>
      <c r="K28" s="20">
        <f t="shared" si="1"/>
        <v>1.7241379310344827E-2</v>
      </c>
    </row>
    <row r="29" spans="1:11" ht="143.25" customHeight="1" x14ac:dyDescent="0.25">
      <c r="A29" s="13"/>
      <c r="B29" s="34">
        <v>17</v>
      </c>
      <c r="C29" s="35" t="s">
        <v>77</v>
      </c>
      <c r="D29" s="26" t="s">
        <v>78</v>
      </c>
      <c r="E29" s="26" t="s">
        <v>79</v>
      </c>
      <c r="F29" s="17">
        <f t="shared" si="0"/>
        <v>1.7241379310344827E-2</v>
      </c>
      <c r="G29" s="24">
        <v>411418</v>
      </c>
      <c r="H29" s="24">
        <v>167964</v>
      </c>
      <c r="I29" s="45">
        <v>2.4494415469981661</v>
      </c>
      <c r="J29" s="46">
        <v>1</v>
      </c>
      <c r="K29" s="20">
        <f t="shared" si="1"/>
        <v>1.7241379310344827E-2</v>
      </c>
    </row>
    <row r="30" spans="1:11" ht="114.75" x14ac:dyDescent="0.25">
      <c r="A30" s="13"/>
      <c r="B30" s="29"/>
      <c r="C30" s="35"/>
      <c r="D30" s="26" t="s">
        <v>80</v>
      </c>
      <c r="E30" s="26" t="s">
        <v>81</v>
      </c>
      <c r="F30" s="17">
        <f t="shared" si="0"/>
        <v>1.7241379310344827E-2</v>
      </c>
      <c r="G30" s="24">
        <v>59304</v>
      </c>
      <c r="H30" s="24">
        <v>10695</v>
      </c>
      <c r="I30" s="45">
        <v>5.545021037868163</v>
      </c>
      <c r="J30" s="46">
        <v>1</v>
      </c>
      <c r="K30" s="20">
        <f t="shared" si="1"/>
        <v>1.7241379310344827E-2</v>
      </c>
    </row>
    <row r="31" spans="1:11" ht="104.25" customHeight="1" x14ac:dyDescent="0.25">
      <c r="A31" s="13"/>
      <c r="B31" s="29"/>
      <c r="C31" s="35"/>
      <c r="D31" s="26" t="s">
        <v>82</v>
      </c>
      <c r="E31" s="26" t="s">
        <v>83</v>
      </c>
      <c r="F31" s="17">
        <f t="shared" si="0"/>
        <v>1.7241379310344827E-2</v>
      </c>
      <c r="G31" s="24">
        <v>102847</v>
      </c>
      <c r="H31" s="24">
        <v>35166</v>
      </c>
      <c r="I31" s="45">
        <v>2.9246146846385712</v>
      </c>
      <c r="J31" s="46">
        <v>1</v>
      </c>
      <c r="K31" s="20">
        <f t="shared" si="1"/>
        <v>1.7241379310344827E-2</v>
      </c>
    </row>
    <row r="32" spans="1:11" ht="145.5" customHeight="1" x14ac:dyDescent="0.25">
      <c r="A32" s="13"/>
      <c r="B32" s="29"/>
      <c r="C32" s="35"/>
      <c r="D32" s="26" t="s">
        <v>84</v>
      </c>
      <c r="E32" s="26" t="s">
        <v>85</v>
      </c>
      <c r="F32" s="17">
        <f t="shared" si="0"/>
        <v>1.7241379310344827E-2</v>
      </c>
      <c r="G32" s="24">
        <v>67539</v>
      </c>
      <c r="H32" s="24">
        <v>12878</v>
      </c>
      <c r="I32" s="45">
        <v>5.2445255474452557</v>
      </c>
      <c r="J32" s="46">
        <v>1</v>
      </c>
      <c r="K32" s="20">
        <f t="shared" si="1"/>
        <v>1.7241379310344827E-2</v>
      </c>
    </row>
    <row r="33" spans="1:11" ht="119.25" customHeight="1" x14ac:dyDescent="0.25">
      <c r="A33" s="13"/>
      <c r="B33" s="32"/>
      <c r="C33" s="35"/>
      <c r="D33" s="26" t="s">
        <v>86</v>
      </c>
      <c r="E33" s="26" t="s">
        <v>87</v>
      </c>
      <c r="F33" s="17">
        <f t="shared" si="0"/>
        <v>1.7241379310344827E-2</v>
      </c>
      <c r="G33" s="24">
        <v>15019</v>
      </c>
      <c r="H33" s="24">
        <v>5558</v>
      </c>
      <c r="I33" s="45">
        <v>2.7022310183519251</v>
      </c>
      <c r="J33" s="46">
        <v>1</v>
      </c>
      <c r="K33" s="20">
        <f t="shared" si="1"/>
        <v>1.7241379310344827E-2</v>
      </c>
    </row>
    <row r="34" spans="1:11" ht="113.25" customHeight="1" x14ac:dyDescent="0.25">
      <c r="A34" s="47"/>
      <c r="B34" s="21">
        <v>18</v>
      </c>
      <c r="C34" s="22" t="s">
        <v>88</v>
      </c>
      <c r="D34" s="26" t="s">
        <v>89</v>
      </c>
      <c r="E34" s="26" t="s">
        <v>90</v>
      </c>
      <c r="F34" s="17">
        <f t="shared" si="0"/>
        <v>1.7241379310344827E-2</v>
      </c>
      <c r="G34" s="24">
        <v>86108</v>
      </c>
      <c r="H34" s="24">
        <v>8784</v>
      </c>
      <c r="I34" s="48">
        <v>9.8028233151183972</v>
      </c>
      <c r="J34" s="44">
        <v>1</v>
      </c>
      <c r="K34" s="20">
        <f t="shared" si="1"/>
        <v>1.7241379310344827E-2</v>
      </c>
    </row>
    <row r="35" spans="1:11" ht="113.25" customHeight="1" x14ac:dyDescent="0.25">
      <c r="A35" s="49" t="s">
        <v>91</v>
      </c>
      <c r="B35" s="21">
        <v>19</v>
      </c>
      <c r="C35" s="50" t="s">
        <v>92</v>
      </c>
      <c r="D35" s="51" t="s">
        <v>93</v>
      </c>
      <c r="E35" s="26" t="s">
        <v>94</v>
      </c>
      <c r="F35" s="17">
        <f t="shared" si="0"/>
        <v>1.7241379310344827E-2</v>
      </c>
      <c r="G35" s="24">
        <v>309</v>
      </c>
      <c r="H35" s="24">
        <v>310</v>
      </c>
      <c r="I35" s="42">
        <v>0.99677419354838714</v>
      </c>
      <c r="J35" s="44">
        <v>1</v>
      </c>
      <c r="K35" s="20">
        <f t="shared" si="1"/>
        <v>1.7241379310344827E-2</v>
      </c>
    </row>
    <row r="36" spans="1:11" ht="82.5" customHeight="1" x14ac:dyDescent="0.25">
      <c r="A36" s="52"/>
      <c r="B36" s="21">
        <f>+B35+1</f>
        <v>20</v>
      </c>
      <c r="C36" s="50" t="s">
        <v>95</v>
      </c>
      <c r="D36" s="26" t="s">
        <v>96</v>
      </c>
      <c r="E36" s="26" t="s">
        <v>97</v>
      </c>
      <c r="F36" s="17">
        <f t="shared" si="0"/>
        <v>1.7241379310344827E-2</v>
      </c>
      <c r="G36" s="24">
        <v>3.64</v>
      </c>
      <c r="H36" s="24">
        <v>3.69</v>
      </c>
      <c r="I36" s="53">
        <v>3.64</v>
      </c>
      <c r="J36" s="44">
        <v>1</v>
      </c>
      <c r="K36" s="20">
        <f t="shared" si="1"/>
        <v>1.7241379310344827E-2</v>
      </c>
    </row>
    <row r="37" spans="1:11" ht="70.5" customHeight="1" x14ac:dyDescent="0.25">
      <c r="A37" s="52"/>
      <c r="B37" s="21">
        <f t="shared" ref="B37:B62" si="3">+B36+1</f>
        <v>21</v>
      </c>
      <c r="C37" s="54" t="s">
        <v>98</v>
      </c>
      <c r="D37" s="26" t="s">
        <v>99</v>
      </c>
      <c r="E37" s="26" t="s">
        <v>100</v>
      </c>
      <c r="F37" s="17">
        <f t="shared" si="0"/>
        <v>1.7241379310344827E-2</v>
      </c>
      <c r="G37" s="24">
        <v>13.6</v>
      </c>
      <c r="H37" s="24">
        <v>15</v>
      </c>
      <c r="I37" s="53">
        <v>0.90666666666666662</v>
      </c>
      <c r="J37" s="25">
        <v>1</v>
      </c>
      <c r="K37" s="20">
        <f t="shared" si="1"/>
        <v>1.7241379310344827E-2</v>
      </c>
    </row>
    <row r="38" spans="1:11" ht="65.25" customHeight="1" x14ac:dyDescent="0.25">
      <c r="A38" s="52"/>
      <c r="B38" s="21">
        <f t="shared" si="3"/>
        <v>22</v>
      </c>
      <c r="C38" s="54" t="s">
        <v>101</v>
      </c>
      <c r="D38" s="55" t="s">
        <v>102</v>
      </c>
      <c r="E38" s="55" t="s">
        <v>103</v>
      </c>
      <c r="F38" s="17">
        <f t="shared" si="0"/>
        <v>1.7241379310344827E-2</v>
      </c>
      <c r="G38" s="24">
        <v>1199</v>
      </c>
      <c r="H38" s="24">
        <v>1199</v>
      </c>
      <c r="I38" s="56">
        <v>1</v>
      </c>
      <c r="J38" s="25">
        <v>1</v>
      </c>
      <c r="K38" s="20">
        <f t="shared" si="1"/>
        <v>1.7241379310344827E-2</v>
      </c>
    </row>
    <row r="39" spans="1:11" ht="62.25" customHeight="1" x14ac:dyDescent="0.25">
      <c r="A39" s="52"/>
      <c r="B39" s="21">
        <f t="shared" si="3"/>
        <v>23</v>
      </c>
      <c r="C39" s="54" t="s">
        <v>104</v>
      </c>
      <c r="D39" s="55" t="s">
        <v>105</v>
      </c>
      <c r="E39" s="55" t="s">
        <v>106</v>
      </c>
      <c r="F39" s="17">
        <f t="shared" si="0"/>
        <v>1.7241379310344827E-2</v>
      </c>
      <c r="G39" s="24">
        <v>95</v>
      </c>
      <c r="H39" s="24">
        <v>95</v>
      </c>
      <c r="I39" s="53">
        <v>0.95</v>
      </c>
      <c r="J39" s="57">
        <v>0.98958333333333337</v>
      </c>
      <c r="K39" s="20">
        <f t="shared" si="1"/>
        <v>1.7061781609195404E-2</v>
      </c>
    </row>
    <row r="40" spans="1:11" ht="74.25" customHeight="1" x14ac:dyDescent="0.25">
      <c r="A40" s="52"/>
      <c r="B40" s="29">
        <v>24</v>
      </c>
      <c r="C40" s="35" t="s">
        <v>107</v>
      </c>
      <c r="D40" s="26" t="s">
        <v>108</v>
      </c>
      <c r="E40" s="26" t="s">
        <v>109</v>
      </c>
      <c r="F40" s="17">
        <f t="shared" si="0"/>
        <v>1.7241379310344827E-2</v>
      </c>
      <c r="G40" s="58">
        <v>2</v>
      </c>
      <c r="H40" s="58">
        <v>2</v>
      </c>
      <c r="I40" s="28">
        <v>1</v>
      </c>
      <c r="J40" s="25">
        <v>1</v>
      </c>
      <c r="K40" s="20">
        <f t="shared" si="1"/>
        <v>1.7241379310344827E-2</v>
      </c>
    </row>
    <row r="41" spans="1:11" ht="74.25" customHeight="1" x14ac:dyDescent="0.25">
      <c r="A41" s="52"/>
      <c r="B41" s="29"/>
      <c r="C41" s="35"/>
      <c r="D41" s="26" t="s">
        <v>110</v>
      </c>
      <c r="E41" s="26" t="s">
        <v>111</v>
      </c>
      <c r="F41" s="17">
        <f t="shared" si="0"/>
        <v>1.7241379310344827E-2</v>
      </c>
      <c r="G41" s="58">
        <v>3</v>
      </c>
      <c r="H41" s="58">
        <v>3</v>
      </c>
      <c r="I41" s="28">
        <v>1</v>
      </c>
      <c r="J41" s="25">
        <v>1</v>
      </c>
      <c r="K41" s="20">
        <f t="shared" si="1"/>
        <v>1.7241379310344827E-2</v>
      </c>
    </row>
    <row r="42" spans="1:11" ht="96" customHeight="1" x14ac:dyDescent="0.25">
      <c r="A42" s="52"/>
      <c r="B42" s="21">
        <v>25</v>
      </c>
      <c r="C42" s="50" t="s">
        <v>112</v>
      </c>
      <c r="D42" s="26" t="s">
        <v>113</v>
      </c>
      <c r="E42" s="26" t="s">
        <v>114</v>
      </c>
      <c r="F42" s="17">
        <f t="shared" si="0"/>
        <v>1.7241379310344827E-2</v>
      </c>
      <c r="G42" s="24">
        <v>4</v>
      </c>
      <c r="H42" s="24">
        <v>4</v>
      </c>
      <c r="I42" s="25">
        <v>1</v>
      </c>
      <c r="J42" s="25">
        <v>1</v>
      </c>
      <c r="K42" s="20">
        <f t="shared" si="1"/>
        <v>1.7241379310344827E-2</v>
      </c>
    </row>
    <row r="43" spans="1:11" ht="94.5" customHeight="1" x14ac:dyDescent="0.25">
      <c r="A43" s="52"/>
      <c r="B43" s="21">
        <f>+B42+1</f>
        <v>26</v>
      </c>
      <c r="C43" s="50" t="s">
        <v>115</v>
      </c>
      <c r="D43" s="26" t="s">
        <v>116</v>
      </c>
      <c r="E43" s="26" t="s">
        <v>117</v>
      </c>
      <c r="F43" s="17">
        <f t="shared" si="0"/>
        <v>1.7241379310344827E-2</v>
      </c>
      <c r="G43" s="24">
        <v>8</v>
      </c>
      <c r="H43" s="24">
        <v>8</v>
      </c>
      <c r="I43" s="25">
        <v>1</v>
      </c>
      <c r="J43" s="25">
        <v>1</v>
      </c>
      <c r="K43" s="20">
        <f t="shared" si="1"/>
        <v>1.7241379310344827E-2</v>
      </c>
    </row>
    <row r="44" spans="1:11" ht="108" customHeight="1" x14ac:dyDescent="0.25">
      <c r="A44" s="52"/>
      <c r="B44" s="21">
        <f t="shared" si="3"/>
        <v>27</v>
      </c>
      <c r="C44" s="50" t="s">
        <v>118</v>
      </c>
      <c r="D44" s="26" t="s">
        <v>119</v>
      </c>
      <c r="E44" s="26" t="s">
        <v>120</v>
      </c>
      <c r="F44" s="17">
        <f t="shared" si="0"/>
        <v>1.7241379310344827E-2</v>
      </c>
      <c r="G44" s="24">
        <v>3</v>
      </c>
      <c r="H44" s="24">
        <v>3</v>
      </c>
      <c r="I44" s="25">
        <v>1</v>
      </c>
      <c r="J44" s="25">
        <v>1</v>
      </c>
      <c r="K44" s="20">
        <f t="shared" si="1"/>
        <v>1.7241379310344827E-2</v>
      </c>
    </row>
    <row r="45" spans="1:11" ht="105.75" customHeight="1" x14ac:dyDescent="0.25">
      <c r="A45" s="52"/>
      <c r="B45" s="21">
        <f t="shared" si="3"/>
        <v>28</v>
      </c>
      <c r="C45" s="50" t="s">
        <v>121</v>
      </c>
      <c r="D45" s="26" t="s">
        <v>122</v>
      </c>
      <c r="E45" s="26" t="s">
        <v>123</v>
      </c>
      <c r="F45" s="17">
        <f t="shared" si="0"/>
        <v>1.7241379310344827E-2</v>
      </c>
      <c r="G45" s="24">
        <v>4</v>
      </c>
      <c r="H45" s="24">
        <v>4</v>
      </c>
      <c r="I45" s="28">
        <v>1</v>
      </c>
      <c r="J45" s="25">
        <v>1</v>
      </c>
      <c r="K45" s="20">
        <f t="shared" si="1"/>
        <v>1.7241379310344827E-2</v>
      </c>
    </row>
    <row r="46" spans="1:11" ht="72" customHeight="1" x14ac:dyDescent="0.25">
      <c r="A46" s="52"/>
      <c r="B46" s="21">
        <f t="shared" si="3"/>
        <v>29</v>
      </c>
      <c r="C46" s="50" t="s">
        <v>124</v>
      </c>
      <c r="D46" s="26" t="s">
        <v>125</v>
      </c>
      <c r="E46" s="26" t="s">
        <v>126</v>
      </c>
      <c r="F46" s="17">
        <f t="shared" si="0"/>
        <v>1.7241379310344827E-2</v>
      </c>
      <c r="G46" s="59">
        <v>18</v>
      </c>
      <c r="H46" s="59">
        <v>18</v>
      </c>
      <c r="I46" s="28">
        <v>1</v>
      </c>
      <c r="J46" s="25">
        <v>1</v>
      </c>
      <c r="K46" s="20">
        <f t="shared" si="1"/>
        <v>1.7241379310344827E-2</v>
      </c>
    </row>
    <row r="47" spans="1:11" ht="78" customHeight="1" x14ac:dyDescent="0.25">
      <c r="A47" s="52"/>
      <c r="B47" s="21">
        <f t="shared" si="3"/>
        <v>30</v>
      </c>
      <c r="C47" s="50" t="s">
        <v>127</v>
      </c>
      <c r="D47" s="22" t="s">
        <v>128</v>
      </c>
      <c r="E47" s="22" t="s">
        <v>129</v>
      </c>
      <c r="F47" s="17">
        <f t="shared" si="0"/>
        <v>1.7241379310344827E-2</v>
      </c>
      <c r="G47" s="59">
        <v>81.5</v>
      </c>
      <c r="H47" s="59">
        <v>100</v>
      </c>
      <c r="I47" s="28">
        <v>0.81499999999999995</v>
      </c>
      <c r="J47" s="25">
        <v>1</v>
      </c>
      <c r="K47" s="20">
        <f t="shared" si="1"/>
        <v>1.7241379310344827E-2</v>
      </c>
    </row>
    <row r="48" spans="1:11" ht="61.5" customHeight="1" x14ac:dyDescent="0.25">
      <c r="A48" s="60"/>
      <c r="B48" s="21">
        <f t="shared" si="3"/>
        <v>31</v>
      </c>
      <c r="C48" s="50" t="s">
        <v>130</v>
      </c>
      <c r="D48" s="22" t="s">
        <v>131</v>
      </c>
      <c r="E48" s="22" t="s">
        <v>131</v>
      </c>
      <c r="F48" s="17">
        <f t="shared" si="0"/>
        <v>1.7241379310344827E-2</v>
      </c>
      <c r="G48" s="59">
        <v>4</v>
      </c>
      <c r="H48" s="59">
        <v>4</v>
      </c>
      <c r="I48" s="28">
        <v>1</v>
      </c>
      <c r="J48" s="25">
        <v>1</v>
      </c>
      <c r="K48" s="20">
        <f t="shared" si="1"/>
        <v>1.7241379310344827E-2</v>
      </c>
    </row>
    <row r="49" spans="1:11" ht="244.5" customHeight="1" x14ac:dyDescent="0.25">
      <c r="A49" s="61" t="s">
        <v>132</v>
      </c>
      <c r="B49" s="21">
        <f t="shared" si="3"/>
        <v>32</v>
      </c>
      <c r="C49" s="22" t="s">
        <v>133</v>
      </c>
      <c r="D49" s="55" t="s">
        <v>134</v>
      </c>
      <c r="E49" s="55" t="s">
        <v>135</v>
      </c>
      <c r="F49" s="17">
        <f t="shared" si="0"/>
        <v>1.7241379310344827E-2</v>
      </c>
      <c r="G49" s="24">
        <v>0</v>
      </c>
      <c r="H49" s="24">
        <v>0</v>
      </c>
      <c r="I49" s="25">
        <v>1</v>
      </c>
      <c r="J49" s="25">
        <v>1</v>
      </c>
      <c r="K49" s="20">
        <f t="shared" si="1"/>
        <v>1.7241379310344827E-2</v>
      </c>
    </row>
    <row r="50" spans="1:11" ht="147" customHeight="1" x14ac:dyDescent="0.25">
      <c r="A50" s="62"/>
      <c r="B50" s="21">
        <f t="shared" si="3"/>
        <v>33</v>
      </c>
      <c r="C50" s="22" t="s">
        <v>136</v>
      </c>
      <c r="D50" s="26" t="s">
        <v>137</v>
      </c>
      <c r="E50" s="26" t="s">
        <v>138</v>
      </c>
      <c r="F50" s="17">
        <f t="shared" si="0"/>
        <v>1.7241379310344827E-2</v>
      </c>
      <c r="G50" s="63">
        <v>740718973269</v>
      </c>
      <c r="H50" s="63">
        <v>795415398042</v>
      </c>
      <c r="I50" s="64">
        <v>0.9312353961117158</v>
      </c>
      <c r="J50" s="65">
        <v>0.93</v>
      </c>
      <c r="K50" s="20">
        <f t="shared" si="1"/>
        <v>1.603448275862069E-2</v>
      </c>
    </row>
    <row r="51" spans="1:11" ht="49.5" customHeight="1" x14ac:dyDescent="0.25">
      <c r="A51" s="62"/>
      <c r="B51" s="21">
        <f t="shared" si="3"/>
        <v>34</v>
      </c>
      <c r="C51" s="22" t="s">
        <v>139</v>
      </c>
      <c r="D51" s="26" t="s">
        <v>140</v>
      </c>
      <c r="E51" s="26" t="s">
        <v>141</v>
      </c>
      <c r="F51" s="17">
        <f t="shared" si="0"/>
        <v>1.7241379310344827E-2</v>
      </c>
      <c r="G51" s="24">
        <v>360</v>
      </c>
      <c r="H51" s="24">
        <v>3.6572177125304313</v>
      </c>
      <c r="I51" s="66">
        <v>98.435485195907518</v>
      </c>
      <c r="J51" s="67">
        <v>1</v>
      </c>
      <c r="K51" s="20">
        <f t="shared" si="1"/>
        <v>1.7241379310344827E-2</v>
      </c>
    </row>
    <row r="52" spans="1:11" ht="69" customHeight="1" x14ac:dyDescent="0.25">
      <c r="A52" s="62"/>
      <c r="B52" s="21">
        <f t="shared" si="3"/>
        <v>35</v>
      </c>
      <c r="C52" s="22" t="s">
        <v>142</v>
      </c>
      <c r="D52" s="26" t="s">
        <v>143</v>
      </c>
      <c r="E52" s="26" t="s">
        <v>144</v>
      </c>
      <c r="F52" s="17">
        <f t="shared" si="0"/>
        <v>1.7241379310344827E-2</v>
      </c>
      <c r="G52" s="63">
        <v>511475044322.32001</v>
      </c>
      <c r="H52" s="63">
        <v>515887586906</v>
      </c>
      <c r="I52" s="25">
        <v>0.99144669750605185</v>
      </c>
      <c r="J52" s="67">
        <v>1</v>
      </c>
      <c r="K52" s="20">
        <f t="shared" si="1"/>
        <v>1.7241379310344827E-2</v>
      </c>
    </row>
    <row r="53" spans="1:11" ht="186" customHeight="1" x14ac:dyDescent="0.25">
      <c r="A53" s="62"/>
      <c r="B53" s="21">
        <f t="shared" si="3"/>
        <v>36</v>
      </c>
      <c r="C53" s="22" t="s">
        <v>145</v>
      </c>
      <c r="D53" s="26" t="s">
        <v>146</v>
      </c>
      <c r="E53" s="26" t="s">
        <v>147</v>
      </c>
      <c r="F53" s="17">
        <f t="shared" si="0"/>
        <v>1.7241379310344827E-2</v>
      </c>
      <c r="G53" s="24">
        <f>508658924466/47592566</f>
        <v>10687.781038450417</v>
      </c>
      <c r="H53" s="24">
        <f>534990774823/44944246</f>
        <v>11903.431972648958</v>
      </c>
      <c r="I53" s="25">
        <f>G53/H53</f>
        <v>0.8978739125832117</v>
      </c>
      <c r="J53" s="67">
        <v>1</v>
      </c>
      <c r="K53" s="20">
        <f t="shared" si="1"/>
        <v>1.7241379310344827E-2</v>
      </c>
    </row>
    <row r="54" spans="1:11" ht="117" customHeight="1" x14ac:dyDescent="0.25">
      <c r="A54" s="62"/>
      <c r="B54" s="21">
        <f t="shared" si="3"/>
        <v>37</v>
      </c>
      <c r="C54" s="22" t="s">
        <v>148</v>
      </c>
      <c r="D54" s="26" t="s">
        <v>149</v>
      </c>
      <c r="E54" s="26" t="s">
        <v>150</v>
      </c>
      <c r="F54" s="17">
        <f t="shared" si="0"/>
        <v>1.7241379310344827E-2</v>
      </c>
      <c r="G54" s="63">
        <v>72008138224</v>
      </c>
      <c r="H54" s="63">
        <v>72008138224</v>
      </c>
      <c r="I54" s="28">
        <v>1</v>
      </c>
      <c r="J54" s="28">
        <v>1</v>
      </c>
      <c r="K54" s="20">
        <f t="shared" si="1"/>
        <v>1.7241379310344827E-2</v>
      </c>
    </row>
    <row r="55" spans="1:11" ht="75" customHeight="1" x14ac:dyDescent="0.25">
      <c r="A55" s="62"/>
      <c r="B55" s="21">
        <f t="shared" si="3"/>
        <v>38</v>
      </c>
      <c r="C55" s="22" t="s">
        <v>151</v>
      </c>
      <c r="D55" s="22" t="s">
        <v>152</v>
      </c>
      <c r="E55" s="22" t="s">
        <v>153</v>
      </c>
      <c r="F55" s="17">
        <f t="shared" si="0"/>
        <v>1.7241379310344827E-2</v>
      </c>
      <c r="G55" s="68">
        <v>502011361108.94006</v>
      </c>
      <c r="H55" s="68">
        <v>512943931934</v>
      </c>
      <c r="I55" s="28">
        <v>0.97868661632502441</v>
      </c>
      <c r="J55" s="69">
        <v>0.97868661632502441</v>
      </c>
      <c r="K55" s="20">
        <f t="shared" si="1"/>
        <v>1.6873907178017664E-2</v>
      </c>
    </row>
    <row r="56" spans="1:11" ht="98.25" customHeight="1" x14ac:dyDescent="0.25">
      <c r="A56" s="70"/>
      <c r="B56" s="21">
        <f t="shared" si="3"/>
        <v>39</v>
      </c>
      <c r="C56" s="22" t="s">
        <v>154</v>
      </c>
      <c r="D56" s="26" t="s">
        <v>155</v>
      </c>
      <c r="E56" s="71" t="s">
        <v>156</v>
      </c>
      <c r="F56" s="17">
        <f t="shared" si="0"/>
        <v>1.7241379310344827E-2</v>
      </c>
      <c r="G56" s="72">
        <v>141805015684.63629</v>
      </c>
      <c r="H56" s="72">
        <v>468842857923</v>
      </c>
      <c r="I56" s="28">
        <v>0.30245745090975773</v>
      </c>
      <c r="J56" s="28">
        <v>1</v>
      </c>
      <c r="K56" s="20">
        <f t="shared" si="1"/>
        <v>1.7241379310344827E-2</v>
      </c>
    </row>
    <row r="57" spans="1:11" ht="90" customHeight="1" x14ac:dyDescent="0.25">
      <c r="A57" s="73" t="s">
        <v>157</v>
      </c>
      <c r="B57" s="21">
        <f t="shared" si="3"/>
        <v>40</v>
      </c>
      <c r="C57" s="22" t="s">
        <v>158</v>
      </c>
      <c r="D57" s="26" t="s">
        <v>159</v>
      </c>
      <c r="E57" s="71" t="s">
        <v>160</v>
      </c>
      <c r="F57" s="17">
        <f t="shared" si="0"/>
        <v>1.7241379310344827E-2</v>
      </c>
      <c r="G57" s="74">
        <v>1231</v>
      </c>
      <c r="H57" s="74">
        <v>1300</v>
      </c>
      <c r="I57" s="20">
        <v>0.94692307692307698</v>
      </c>
      <c r="J57" s="56">
        <v>0.99676113360323892</v>
      </c>
      <c r="K57" s="20">
        <f t="shared" si="1"/>
        <v>1.718553678626274E-2</v>
      </c>
    </row>
    <row r="58" spans="1:11" ht="60.75" customHeight="1" thickBot="1" x14ac:dyDescent="0.3">
      <c r="A58" s="75"/>
      <c r="B58" s="76">
        <f t="shared" si="3"/>
        <v>41</v>
      </c>
      <c r="C58" s="22" t="s">
        <v>161</v>
      </c>
      <c r="D58" s="22" t="s">
        <v>162</v>
      </c>
      <c r="E58" s="22" t="s">
        <v>162</v>
      </c>
      <c r="F58" s="17">
        <f t="shared" si="0"/>
        <v>1.7241379310344827E-2</v>
      </c>
      <c r="G58" s="24">
        <v>1593</v>
      </c>
      <c r="H58" s="24">
        <v>1864</v>
      </c>
      <c r="I58" s="64">
        <f>G58/H58</f>
        <v>0.85461373390557938</v>
      </c>
      <c r="J58" s="28">
        <f>IF(I58&gt;=90%,1,I58/90%)</f>
        <v>0.9495708154506437</v>
      </c>
      <c r="K58" s="20">
        <f t="shared" si="1"/>
        <v>1.6371910611217996E-2</v>
      </c>
    </row>
    <row r="59" spans="1:11" ht="66.75" customHeight="1" x14ac:dyDescent="0.25">
      <c r="A59" s="77" t="s">
        <v>163</v>
      </c>
      <c r="B59" s="78">
        <f t="shared" si="3"/>
        <v>42</v>
      </c>
      <c r="C59" s="22" t="s">
        <v>164</v>
      </c>
      <c r="D59" s="22" t="s">
        <v>165</v>
      </c>
      <c r="E59" s="79" t="s">
        <v>166</v>
      </c>
      <c r="F59" s="17">
        <f t="shared" si="0"/>
        <v>1.7241379310344827E-2</v>
      </c>
      <c r="G59" s="24">
        <v>39052</v>
      </c>
      <c r="H59" s="24">
        <v>39488</v>
      </c>
      <c r="I59" s="80">
        <v>0.98895867098865475</v>
      </c>
      <c r="J59" s="40">
        <v>1</v>
      </c>
      <c r="K59" s="20">
        <f t="shared" si="1"/>
        <v>1.7241379310344827E-2</v>
      </c>
    </row>
    <row r="60" spans="1:11" ht="72.75" customHeight="1" x14ac:dyDescent="0.25">
      <c r="A60" s="81"/>
      <c r="B60" s="21">
        <f t="shared" si="3"/>
        <v>43</v>
      </c>
      <c r="C60" s="22" t="s">
        <v>167</v>
      </c>
      <c r="D60" s="26" t="s">
        <v>168</v>
      </c>
      <c r="E60" s="26" t="s">
        <v>169</v>
      </c>
      <c r="F60" s="17">
        <f t="shared" si="0"/>
        <v>1.7241379310344827E-2</v>
      </c>
      <c r="G60" s="74">
        <v>-1.62</v>
      </c>
      <c r="H60" s="74">
        <v>16.670000000000002</v>
      </c>
      <c r="I60" s="28">
        <v>-9.7180563887222557E-2</v>
      </c>
      <c r="J60" s="82">
        <v>1</v>
      </c>
      <c r="K60" s="20">
        <f t="shared" si="1"/>
        <v>1.7241379310344827E-2</v>
      </c>
    </row>
    <row r="61" spans="1:11" ht="74.25" customHeight="1" x14ac:dyDescent="0.25">
      <c r="A61" s="81"/>
      <c r="B61" s="83">
        <f t="shared" si="3"/>
        <v>44</v>
      </c>
      <c r="C61" s="22" t="s">
        <v>170</v>
      </c>
      <c r="D61" s="22" t="s">
        <v>171</v>
      </c>
      <c r="E61" s="22" t="s">
        <v>172</v>
      </c>
      <c r="F61" s="17">
        <f t="shared" si="0"/>
        <v>1.7241379310344827E-2</v>
      </c>
      <c r="G61" s="24">
        <v>16</v>
      </c>
      <c r="H61" s="24">
        <v>16</v>
      </c>
      <c r="I61" s="42">
        <v>1</v>
      </c>
      <c r="J61" s="28">
        <v>1</v>
      </c>
      <c r="K61" s="20">
        <f t="shared" si="1"/>
        <v>1.7241379310344827E-2</v>
      </c>
    </row>
    <row r="62" spans="1:11" ht="98.25" customHeight="1" thickBot="1" x14ac:dyDescent="0.3">
      <c r="A62" s="84"/>
      <c r="B62" s="85">
        <f t="shared" si="3"/>
        <v>45</v>
      </c>
      <c r="C62" s="86" t="s">
        <v>173</v>
      </c>
      <c r="D62" s="87" t="s">
        <v>174</v>
      </c>
      <c r="E62" s="88" t="s">
        <v>175</v>
      </c>
      <c r="F62" s="17">
        <f t="shared" si="0"/>
        <v>1.7241379310344827E-2</v>
      </c>
      <c r="G62" s="74">
        <v>208</v>
      </c>
      <c r="H62" s="74">
        <v>208</v>
      </c>
      <c r="I62" s="40">
        <v>1</v>
      </c>
      <c r="J62" s="40">
        <v>1</v>
      </c>
      <c r="K62" s="20">
        <f t="shared" si="1"/>
        <v>1.7241379310344827E-2</v>
      </c>
    </row>
    <row r="63" spans="1:11" ht="18" x14ac:dyDescent="0.25">
      <c r="A63" s="89"/>
      <c r="B63" s="90"/>
      <c r="C63" s="90"/>
      <c r="D63" s="90"/>
      <c r="E63" s="91"/>
      <c r="F63" s="92">
        <f>SUM(F5:F62)</f>
        <v>1.0000000000000007</v>
      </c>
      <c r="K63" s="94">
        <f>SUM(K5:K62)</f>
        <v>0.96984893560688124</v>
      </c>
    </row>
  </sheetData>
  <protectedRanges>
    <protectedRange algorithmName="SHA-512" hashValue="megwlNBsPt4XwwpXWnMqJamGGCxEjnoXUf3ODp8T61QK5u1yvV/Wf5GdcoaooI8SHf4Yeh3nD+MtgtKMna9V7g==" saltValue="hCAdSPyRYNqyjus49rezKg==" spinCount="100000" sqref="G45:H45" name="Datos de ingreso_2_7"/>
    <protectedRange algorithmName="SHA-512" hashValue="megwlNBsPt4XwwpXWnMqJamGGCxEjnoXUf3ODp8T61QK5u1yvV/Wf5GdcoaooI8SHf4Yeh3nD+MtgtKMna9V7g==" saltValue="hCAdSPyRYNqyjus49rezKg==" spinCount="100000" sqref="G57:H57" name="Datos de ingreso_4"/>
    <protectedRange algorithmName="SHA-512" hashValue="megwlNBsPt4XwwpXWnMqJamGGCxEjnoXUf3ODp8T61QK5u1yvV/Wf5GdcoaooI8SHf4Yeh3nD+MtgtKMna9V7g==" saltValue="hCAdSPyRYNqyjus49rezKg==" spinCount="100000" sqref="G22:H22" name="Datos de ingreso_21_15_5"/>
    <protectedRange algorithmName="SHA-512" hashValue="megwlNBsPt4XwwpXWnMqJamGGCxEjnoXUf3ODp8T61QK5u1yvV/Wf5GdcoaooI8SHf4Yeh3nD+MtgtKMna9V7g==" saltValue="hCAdSPyRYNqyjus49rezKg==" spinCount="100000" sqref="G61:H61" name="Datos de ingreso_21_11_2_1"/>
    <protectedRange algorithmName="SHA-512" hashValue="megwlNBsPt4XwwpXWnMqJamGGCxEjnoXUf3ODp8T61QK5u1yvV/Wf5GdcoaooI8SHf4Yeh3nD+MtgtKMna9V7g==" saltValue="hCAdSPyRYNqyjus49rezKg==" spinCount="100000" sqref="I56:J56" name="Datos de ingreso_25"/>
    <protectedRange algorithmName="SHA-512" hashValue="megwlNBsPt4XwwpXWnMqJamGGCxEjnoXUf3ODp8T61QK5u1yvV/Wf5GdcoaooI8SHf4Yeh3nD+MtgtKMna9V7g==" saltValue="hCAdSPyRYNqyjus49rezKg==" spinCount="100000" sqref="G46:H48" name="Datos de ingreso_21_2_1"/>
    <protectedRange algorithmName="SHA-512" hashValue="megwlNBsPt4XwwpXWnMqJamGGCxEjnoXUf3ODp8T61QK5u1yvV/Wf5GdcoaooI8SHf4Yeh3nD+MtgtKMna9V7g==" saltValue="hCAdSPyRYNqyjus49rezKg==" spinCount="100000" sqref="J54" name="Datos de ingreso_1_2"/>
    <protectedRange algorithmName="SHA-512" hashValue="megwlNBsPt4XwwpXWnMqJamGGCxEjnoXUf3ODp8T61QK5u1yvV/Wf5GdcoaooI8SHf4Yeh3nD+MtgtKMna9V7g==" saltValue="hCAdSPyRYNqyjus49rezKg==" spinCount="100000" sqref="G8:H8 G20:H20 G25:H26 G28:H33" name="Datos de ingreso_21_13"/>
    <protectedRange algorithmName="SHA-512" hashValue="megwlNBsPt4XwwpXWnMqJamGGCxEjnoXUf3ODp8T61QK5u1yvV/Wf5GdcoaooI8SHf4Yeh3nD+MtgtKMna9V7g==" saltValue="hCAdSPyRYNqyjus49rezKg==" spinCount="100000" sqref="G21:H21" name="Datos de ingreso_21_17"/>
    <protectedRange algorithmName="SHA-512" hashValue="megwlNBsPt4XwwpXWnMqJamGGCxEjnoXUf3ODp8T61QK5u1yvV/Wf5GdcoaooI8SHf4Yeh3nD+MtgtKMna9V7g==" saltValue="hCAdSPyRYNqyjus49rezKg==" spinCount="100000" sqref="G35:H35" name="Datos de ingreso_21_13_1_1"/>
    <protectedRange algorithmName="SHA-512" hashValue="megwlNBsPt4XwwpXWnMqJamGGCxEjnoXUf3ODp8T61QK5u1yvV/Wf5GdcoaooI8SHf4Yeh3nD+MtgtKMna9V7g==" saltValue="hCAdSPyRYNqyjus49rezKg==" spinCount="100000" sqref="G38:H38 G59:H59" name="Datos de ingreso_21_21"/>
    <protectedRange algorithmName="SHA-512" hashValue="megwlNBsPt4XwwpXWnMqJamGGCxEjnoXUf3ODp8T61QK5u1yvV/Wf5GdcoaooI8SHf4Yeh3nD+MtgtKMna9V7g==" saltValue="hCAdSPyRYNqyjus49rezKg==" spinCount="100000" sqref="G42:H42" name="Datos de ingreso_4_1_1"/>
    <protectedRange algorithmName="SHA-512" hashValue="megwlNBsPt4XwwpXWnMqJamGGCxEjnoXUf3ODp8T61QK5u1yvV/Wf5GdcoaooI8SHf4Yeh3nD+MtgtKMna9V7g==" saltValue="hCAdSPyRYNqyjus49rezKg==" spinCount="100000" sqref="G43:H43" name="Datos de ingreso_1_6"/>
    <protectedRange algorithmName="SHA-512" hashValue="megwlNBsPt4XwwpXWnMqJamGGCxEjnoXUf3ODp8T61QK5u1yvV/Wf5GdcoaooI8SHf4Yeh3nD+MtgtKMna9V7g==" saltValue="hCAdSPyRYNqyjus49rezKg==" spinCount="100000" sqref="G44:H44" name="Datos de ingreso_4_4_1"/>
    <protectedRange algorithmName="SHA-512" hashValue="megwlNBsPt4XwwpXWnMqJamGGCxEjnoXUf3ODp8T61QK5u1yvV/Wf5GdcoaooI8SHf4Yeh3nD+MtgtKMna9V7g==" saltValue="hCAdSPyRYNqyjus49rezKg==" spinCount="100000" sqref="G51:H51" name="Datos de ingreso_30_18_31"/>
    <protectedRange algorithmName="SHA-512" hashValue="megwlNBsPt4XwwpXWnMqJamGGCxEjnoXUf3ODp8T61QK5u1yvV/Wf5GdcoaooI8SHf4Yeh3nD+MtgtKMna9V7g==" saltValue="hCAdSPyRYNqyjus49rezKg==" spinCount="100000" sqref="G56:H56" name="Datos de ingreso_5_2"/>
    <protectedRange algorithmName="SHA-512" hashValue="megwlNBsPt4XwwpXWnMqJamGGCxEjnoXUf3ODp8T61QK5u1yvV/Wf5GdcoaooI8SHf4Yeh3nD+MtgtKMna9V7g==" saltValue="hCAdSPyRYNqyjus49rezKg==" spinCount="100000" sqref="G60:H60" name="Datos de ingreso_3_12_36"/>
    <protectedRange algorithmName="SHA-512" hashValue="megwlNBsPt4XwwpXWnMqJamGGCxEjnoXUf3ODp8T61QK5u1yvV/Wf5GdcoaooI8SHf4Yeh3nD+MtgtKMna9V7g==" saltValue="hCAdSPyRYNqyjus49rezKg==" spinCount="100000" sqref="G62:H62" name="Datos de ingreso_3_12_42"/>
    <protectedRange algorithmName="SHA-512" hashValue="megwlNBsPt4XwwpXWnMqJamGGCxEjnoXUf3ODp8T61QK5u1yvV/Wf5GdcoaooI8SHf4Yeh3nD+MtgtKMna9V7g==" saltValue="hCAdSPyRYNqyjus49rezKg==" spinCount="100000" sqref="G49:H49" name="Datos de ingreso_30_18_17"/>
    <protectedRange algorithmName="SHA-512" hashValue="megwlNBsPt4XwwpXWnMqJamGGCxEjnoXUf3ODp8T61QK5u1yvV/Wf5GdcoaooI8SHf4Yeh3nD+MtgtKMna9V7g==" saltValue="hCAdSPyRYNqyjus49rezKg==" spinCount="100000" sqref="G52:H52" name="Datos de ingreso_30_18_37"/>
    <protectedRange algorithmName="SHA-512" hashValue="megwlNBsPt4XwwpXWnMqJamGGCxEjnoXUf3ODp8T61QK5u1yvV/Wf5GdcoaooI8SHf4Yeh3nD+MtgtKMna9V7g==" saltValue="hCAdSPyRYNqyjus49rezKg==" spinCount="100000" sqref="J55" name="Datos de ingreso_1_2_1"/>
    <protectedRange algorithmName="SHA-512" hashValue="megwlNBsPt4XwwpXWnMqJamGGCxEjnoXUf3ODp8T61QK5u1yvV/Wf5GdcoaooI8SHf4Yeh3nD+MtgtKMna9V7g==" saltValue="hCAdSPyRYNqyjus49rezKg==" spinCount="100000" sqref="G55:H55" name="Datos de ingreso_30_18_27"/>
    <protectedRange algorithmName="SHA-512" hashValue="megwlNBsPt4XwwpXWnMqJamGGCxEjnoXUf3ODp8T61QK5u1yvV/Wf5GdcoaooI8SHf4Yeh3nD+MtgtKMna9V7g==" saltValue="hCAdSPyRYNqyjus49rezKg==" spinCount="100000" sqref="G50:H50" name="Datos de ingreso_30_18"/>
    <protectedRange algorithmName="SHA-512" hashValue="megwlNBsPt4XwwpXWnMqJamGGCxEjnoXUf3ODp8T61QK5u1yvV/Wf5GdcoaooI8SHf4Yeh3nD+MtgtKMna9V7g==" saltValue="hCAdSPyRYNqyjus49rezKg==" spinCount="100000" sqref="G9:H12" name="Datos de ingreso_13"/>
    <protectedRange algorithmName="SHA-512" hashValue="megwlNBsPt4XwwpXWnMqJamGGCxEjnoXUf3ODp8T61QK5u1yvV/Wf5GdcoaooI8SHf4Yeh3nD+MtgtKMna9V7g==" saltValue="hCAdSPyRYNqyjus49rezKg==" spinCount="100000" sqref="G53:H53" name="Datos de ingreso_30_18_49_1"/>
    <protectedRange algorithmName="SHA-512" hashValue="megwlNBsPt4XwwpXWnMqJamGGCxEjnoXUf3ODp8T61QK5u1yvV/Wf5GdcoaooI8SHf4Yeh3nD+MtgtKMna9V7g==" saltValue="hCAdSPyRYNqyjus49rezKg==" spinCount="100000" sqref="G58:H58" name="Datos de ingreso_4_10_8_1"/>
  </protectedRanges>
  <mergeCells count="22">
    <mergeCell ref="F2:K3"/>
    <mergeCell ref="A49:A56"/>
    <mergeCell ref="A57:A58"/>
    <mergeCell ref="A59:A62"/>
    <mergeCell ref="A63:E63"/>
    <mergeCell ref="C29:C33"/>
    <mergeCell ref="A35:A48"/>
    <mergeCell ref="B40:B41"/>
    <mergeCell ref="C40:C41"/>
    <mergeCell ref="A5:A34"/>
    <mergeCell ref="B9:B12"/>
    <mergeCell ref="C9:C12"/>
    <mergeCell ref="B13:B18"/>
    <mergeCell ref="C13:C18"/>
    <mergeCell ref="B29:B33"/>
    <mergeCell ref="A1:K1"/>
    <mergeCell ref="A2:E2"/>
    <mergeCell ref="A3:A4"/>
    <mergeCell ref="B3:B4"/>
    <mergeCell ref="C3:C4"/>
    <mergeCell ref="D3:D4"/>
    <mergeCell ref="E3:E4"/>
  </mergeCells>
  <conditionalFormatting sqref="F63">
    <cfRule type="cellIs" dxfId="109" priority="111" operator="between">
      <formula>0.9</formula>
      <formula>1</formula>
    </cfRule>
    <cfRule type="cellIs" dxfId="108" priority="112" operator="between">
      <formula>0.7</formula>
      <formula>0.89</formula>
    </cfRule>
    <cfRule type="cellIs" dxfId="107" priority="113" operator="between">
      <formula>0</formula>
      <formula>0.69</formula>
    </cfRule>
  </conditionalFormatting>
  <conditionalFormatting sqref="K63">
    <cfRule type="cellIs" dxfId="106" priority="108" operator="between">
      <formula>0.9</formula>
      <formula>1</formula>
    </cfRule>
    <cfRule type="cellIs" dxfId="105" priority="109" operator="between">
      <formula>0.7</formula>
      <formula>0.89</formula>
    </cfRule>
    <cfRule type="cellIs" dxfId="104" priority="110" operator="between">
      <formula>0</formula>
      <formula>0.69</formula>
    </cfRule>
  </conditionalFormatting>
  <conditionalFormatting sqref="J56">
    <cfRule type="cellIs" dxfId="103" priority="104" operator="between">
      <formula>1</formula>
      <formula>0.9</formula>
    </cfRule>
  </conditionalFormatting>
  <conditionalFormatting sqref="J5">
    <cfRule type="cellIs" dxfId="102" priority="101" operator="between">
      <formula>0.9</formula>
      <formula>1</formula>
    </cfRule>
    <cfRule type="cellIs" dxfId="101" priority="102" operator="between">
      <formula>0.7</formula>
      <formula>0.8999999</formula>
    </cfRule>
    <cfRule type="cellIs" dxfId="100" priority="103" operator="between">
      <formula>0</formula>
      <formula>0.69</formula>
    </cfRule>
  </conditionalFormatting>
  <conditionalFormatting sqref="J6">
    <cfRule type="cellIs" dxfId="99" priority="98" operator="between">
      <formula>0.9</formula>
      <formula>1</formula>
    </cfRule>
    <cfRule type="cellIs" dxfId="98" priority="99" operator="between">
      <formula>0.7</formula>
      <formula>0.8999999</formula>
    </cfRule>
    <cfRule type="cellIs" dxfId="97" priority="100" operator="between">
      <formula>0</formula>
      <formula>0.69</formula>
    </cfRule>
  </conditionalFormatting>
  <conditionalFormatting sqref="J7">
    <cfRule type="cellIs" dxfId="96" priority="95" operator="between">
      <formula>0.9</formula>
      <formula>1</formula>
    </cfRule>
    <cfRule type="cellIs" dxfId="95" priority="96" operator="between">
      <formula>0.7</formula>
      <formula>0.8999999</formula>
    </cfRule>
    <cfRule type="cellIs" dxfId="94" priority="97" operator="between">
      <formula>0</formula>
      <formula>0.69</formula>
    </cfRule>
  </conditionalFormatting>
  <conditionalFormatting sqref="J8">
    <cfRule type="cellIs" dxfId="93" priority="92" operator="between">
      <formula>0.9</formula>
      <formula>1</formula>
    </cfRule>
    <cfRule type="cellIs" dxfId="92" priority="93" operator="between">
      <formula>0.7</formula>
      <formula>0.899999</formula>
    </cfRule>
    <cfRule type="cellIs" dxfId="91" priority="94" operator="between">
      <formula>0</formula>
      <formula>0.699999</formula>
    </cfRule>
  </conditionalFormatting>
  <conditionalFormatting sqref="J9:J12">
    <cfRule type="cellIs" dxfId="90" priority="89" operator="between">
      <formula>0.9</formula>
      <formula>1</formula>
    </cfRule>
    <cfRule type="cellIs" dxfId="89" priority="90" operator="between">
      <formula>0.7</formula>
      <formula>0.8999999</formula>
    </cfRule>
    <cfRule type="cellIs" dxfId="88" priority="91" operator="between">
      <formula>0</formula>
      <formula>0.69</formula>
    </cfRule>
  </conditionalFormatting>
  <conditionalFormatting sqref="J14:J18">
    <cfRule type="cellIs" dxfId="87" priority="86" operator="between">
      <formula>0.9</formula>
      <formula>1</formula>
    </cfRule>
    <cfRule type="cellIs" dxfId="86" priority="87" operator="between">
      <formula>0.7</formula>
      <formula>0.8999999</formula>
    </cfRule>
    <cfRule type="cellIs" dxfId="85" priority="88" operator="between">
      <formula>0</formula>
      <formula>0.69</formula>
    </cfRule>
  </conditionalFormatting>
  <conditionalFormatting sqref="J13">
    <cfRule type="cellIs" dxfId="84" priority="83" operator="between">
      <formula>0.9</formula>
      <formula>1</formula>
    </cfRule>
    <cfRule type="cellIs" dxfId="83" priority="84" operator="between">
      <formula>0.7</formula>
      <formula>0.8999999</formula>
    </cfRule>
    <cfRule type="cellIs" dxfId="82" priority="85" operator="between">
      <formula>0</formula>
      <formula>0.69</formula>
    </cfRule>
  </conditionalFormatting>
  <conditionalFormatting sqref="J19">
    <cfRule type="cellIs" dxfId="81" priority="80" operator="between">
      <formula>0.9</formula>
      <formula>1</formula>
    </cfRule>
    <cfRule type="cellIs" dxfId="80" priority="81" operator="between">
      <formula>0.7</formula>
      <formula>0.8999999</formula>
    </cfRule>
    <cfRule type="cellIs" dxfId="79" priority="82" operator="between">
      <formula>0</formula>
      <formula>0.69</formula>
    </cfRule>
  </conditionalFormatting>
  <conditionalFormatting sqref="J20">
    <cfRule type="cellIs" dxfId="78" priority="77" operator="between">
      <formula>0.9</formula>
      <formula>1</formula>
    </cfRule>
    <cfRule type="cellIs" dxfId="77" priority="78" operator="between">
      <formula>0.7</formula>
      <formula>0.8999999</formula>
    </cfRule>
    <cfRule type="cellIs" dxfId="76" priority="79" operator="between">
      <formula>0</formula>
      <formula>0.69</formula>
    </cfRule>
  </conditionalFormatting>
  <conditionalFormatting sqref="J23">
    <cfRule type="cellIs" dxfId="75" priority="74" operator="between">
      <formula>0.9</formula>
      <formula>1</formula>
    </cfRule>
    <cfRule type="cellIs" dxfId="74" priority="75" operator="between">
      <formula>0.7</formula>
      <formula>0.899999</formula>
    </cfRule>
    <cfRule type="cellIs" dxfId="73" priority="76" operator="between">
      <formula>0</formula>
      <formula>0.699999</formula>
    </cfRule>
  </conditionalFormatting>
  <conditionalFormatting sqref="J24">
    <cfRule type="cellIs" dxfId="72" priority="71" operator="between">
      <formula>0.9</formula>
      <formula>1</formula>
    </cfRule>
    <cfRule type="cellIs" dxfId="71" priority="72" operator="between">
      <formula>0.7</formula>
      <formula>0.899999</formula>
    </cfRule>
    <cfRule type="cellIs" dxfId="70" priority="73" operator="between">
      <formula>0</formula>
      <formula>0.699999</formula>
    </cfRule>
  </conditionalFormatting>
  <conditionalFormatting sqref="J26">
    <cfRule type="cellIs" dxfId="69" priority="68" operator="between">
      <formula>0.9</formula>
      <formula>1</formula>
    </cfRule>
    <cfRule type="cellIs" dxfId="68" priority="69" operator="between">
      <formula>0.7</formula>
      <formula>0.8999999</formula>
    </cfRule>
    <cfRule type="cellIs" dxfId="67" priority="70" operator="between">
      <formula>0</formula>
      <formula>0.69</formula>
    </cfRule>
  </conditionalFormatting>
  <conditionalFormatting sqref="J27">
    <cfRule type="cellIs" dxfId="66" priority="65" operator="between">
      <formula>0.9</formula>
      <formula>1</formula>
    </cfRule>
    <cfRule type="cellIs" dxfId="65" priority="66" operator="between">
      <formula>0.7</formula>
      <formula>0.8999999</formula>
    </cfRule>
    <cfRule type="cellIs" dxfId="64" priority="67" operator="between">
      <formula>0</formula>
      <formula>0.69</formula>
    </cfRule>
  </conditionalFormatting>
  <conditionalFormatting sqref="J21">
    <cfRule type="cellIs" dxfId="63" priority="62" operator="between">
      <formula>0.9</formula>
      <formula>1</formula>
    </cfRule>
    <cfRule type="cellIs" dxfId="62" priority="63" operator="between">
      <formula>0.7</formula>
      <formula>0.899999</formula>
    </cfRule>
    <cfRule type="cellIs" dxfId="61" priority="64" operator="between">
      <formula>0</formula>
      <formula>0.699999</formula>
    </cfRule>
  </conditionalFormatting>
  <conditionalFormatting sqref="J22">
    <cfRule type="cellIs" dxfId="60" priority="59" operator="between">
      <formula>0.9</formula>
      <formula>1</formula>
    </cfRule>
    <cfRule type="cellIs" dxfId="59" priority="60" operator="between">
      <formula>0.7</formula>
      <formula>0.899999</formula>
    </cfRule>
    <cfRule type="cellIs" dxfId="58" priority="61" operator="between">
      <formula>0</formula>
      <formula>0.699999</formula>
    </cfRule>
  </conditionalFormatting>
  <conditionalFormatting sqref="J25">
    <cfRule type="cellIs" dxfId="57" priority="56" operator="between">
      <formula>0.9</formula>
      <formula>1</formula>
    </cfRule>
    <cfRule type="cellIs" dxfId="56" priority="57" operator="between">
      <formula>0.7</formula>
      <formula>0.8999999</formula>
    </cfRule>
    <cfRule type="cellIs" dxfId="55" priority="58" operator="between">
      <formula>0</formula>
      <formula>0.69</formula>
    </cfRule>
  </conditionalFormatting>
  <conditionalFormatting sqref="J38">
    <cfRule type="cellIs" dxfId="54" priority="53" operator="between">
      <formula>0.9</formula>
      <formula>1</formula>
    </cfRule>
    <cfRule type="cellIs" dxfId="53" priority="54" operator="between">
      <formula>0.7</formula>
      <formula>0.899999</formula>
    </cfRule>
    <cfRule type="cellIs" dxfId="52" priority="55" operator="between">
      <formula>0</formula>
      <formula>0.699999</formula>
    </cfRule>
  </conditionalFormatting>
  <conditionalFormatting sqref="J42">
    <cfRule type="cellIs" dxfId="51" priority="50" operator="between">
      <formula>0.9</formula>
      <formula>1</formula>
    </cfRule>
    <cfRule type="cellIs" dxfId="50" priority="51" operator="between">
      <formula>0.7</formula>
      <formula>0.899999</formula>
    </cfRule>
    <cfRule type="cellIs" dxfId="49" priority="52" operator="between">
      <formula>0</formula>
      <formula>0.699999</formula>
    </cfRule>
  </conditionalFormatting>
  <conditionalFormatting sqref="J43">
    <cfRule type="cellIs" dxfId="48" priority="47" operator="between">
      <formula>0.9</formula>
      <formula>1</formula>
    </cfRule>
    <cfRule type="cellIs" dxfId="47" priority="48" operator="between">
      <formula>0.7</formula>
      <formula>0.899999</formula>
    </cfRule>
    <cfRule type="cellIs" dxfId="46" priority="49" operator="between">
      <formula>0</formula>
      <formula>0.699999</formula>
    </cfRule>
  </conditionalFormatting>
  <conditionalFormatting sqref="J44">
    <cfRule type="cellIs" dxfId="45" priority="44" operator="between">
      <formula>0.9</formula>
      <formula>1</formula>
    </cfRule>
    <cfRule type="cellIs" dxfId="44" priority="45" operator="between">
      <formula>0.7</formula>
      <formula>0.899999</formula>
    </cfRule>
    <cfRule type="cellIs" dxfId="43" priority="46" operator="between">
      <formula>0</formula>
      <formula>0.699999</formula>
    </cfRule>
  </conditionalFormatting>
  <conditionalFormatting sqref="J45">
    <cfRule type="cellIs" dxfId="42" priority="41" operator="between">
      <formula>0.9</formula>
      <formula>1</formula>
    </cfRule>
    <cfRule type="cellIs" dxfId="41" priority="42" operator="between">
      <formula>0.7</formula>
      <formula>0.899999</formula>
    </cfRule>
    <cfRule type="cellIs" dxfId="40" priority="43" operator="between">
      <formula>0</formula>
      <formula>0.699999</formula>
    </cfRule>
  </conditionalFormatting>
  <conditionalFormatting sqref="J51">
    <cfRule type="cellIs" dxfId="39" priority="38" operator="between">
      <formula>0.9</formula>
      <formula>1</formula>
    </cfRule>
    <cfRule type="cellIs" dxfId="38" priority="39" operator="between">
      <formula>0.7</formula>
      <formula>0.899999</formula>
    </cfRule>
    <cfRule type="cellIs" dxfId="37" priority="40" operator="between">
      <formula>0</formula>
      <formula>0.699999</formula>
    </cfRule>
  </conditionalFormatting>
  <conditionalFormatting sqref="J54">
    <cfRule type="cellIs" dxfId="36" priority="35" operator="between">
      <formula>0</formula>
      <formula>0.699999999</formula>
    </cfRule>
    <cfRule type="cellIs" dxfId="35" priority="36" operator="between">
      <formula>0.7</formula>
      <formula>0.8999999999</formula>
    </cfRule>
    <cfRule type="cellIs" dxfId="34" priority="37" operator="between">
      <formula>1</formula>
      <formula>0.9</formula>
    </cfRule>
  </conditionalFormatting>
  <conditionalFormatting sqref="J57">
    <cfRule type="cellIs" dxfId="33" priority="32" operator="between">
      <formula>0.9</formula>
      <formula>1</formula>
    </cfRule>
    <cfRule type="cellIs" dxfId="32" priority="33" operator="between">
      <formula>0.7</formula>
      <formula>0.899999</formula>
    </cfRule>
    <cfRule type="cellIs" dxfId="31" priority="34" operator="between">
      <formula>0</formula>
      <formula>0.699999</formula>
    </cfRule>
  </conditionalFormatting>
  <conditionalFormatting sqref="J59">
    <cfRule type="cellIs" dxfId="30" priority="29" operator="between">
      <formula>0.9</formula>
      <formula>1</formula>
    </cfRule>
    <cfRule type="cellIs" dxfId="29" priority="30" operator="between">
      <formula>0.7</formula>
      <formula>0.899999</formula>
    </cfRule>
    <cfRule type="cellIs" dxfId="28" priority="31" operator="between">
      <formula>0</formula>
      <formula>0.699999</formula>
    </cfRule>
  </conditionalFormatting>
  <conditionalFormatting sqref="J61">
    <cfRule type="cellIs" dxfId="27" priority="26" operator="between">
      <formula>0.9</formula>
      <formula>1</formula>
    </cfRule>
    <cfRule type="cellIs" dxfId="26" priority="27" operator="between">
      <formula>0.7</formula>
      <formula>0.899999</formula>
    </cfRule>
    <cfRule type="cellIs" dxfId="25" priority="28" operator="between">
      <formula>0</formula>
      <formula>0.699999</formula>
    </cfRule>
  </conditionalFormatting>
  <conditionalFormatting sqref="J62">
    <cfRule type="cellIs" dxfId="24" priority="23" operator="between">
      <formula>0.9</formula>
      <formula>1</formula>
    </cfRule>
    <cfRule type="cellIs" dxfId="23" priority="24" operator="between">
      <formula>0.7</formula>
      <formula>0.899999</formula>
    </cfRule>
    <cfRule type="cellIs" dxfId="22" priority="25" operator="between">
      <formula>0</formula>
      <formula>0.699999</formula>
    </cfRule>
  </conditionalFormatting>
  <conditionalFormatting sqref="J52:J53">
    <cfRule type="cellIs" dxfId="21" priority="20" operator="between">
      <formula>0.9</formula>
      <formula>1</formula>
    </cfRule>
    <cfRule type="cellIs" dxfId="20" priority="21" operator="between">
      <formula>0.7</formula>
      <formula>0.899999</formula>
    </cfRule>
    <cfRule type="cellIs" dxfId="19" priority="22" operator="between">
      <formula>0</formula>
      <formula>0.699999</formula>
    </cfRule>
  </conditionalFormatting>
  <conditionalFormatting sqref="J29:J33">
    <cfRule type="cellIs" dxfId="18" priority="17" operator="between">
      <formula>0.9</formula>
      <formula>1</formula>
    </cfRule>
    <cfRule type="cellIs" dxfId="17" priority="18" operator="between">
      <formula>0.7</formula>
      <formula>0.899999</formula>
    </cfRule>
    <cfRule type="cellIs" dxfId="16" priority="19" operator="between">
      <formula>0</formula>
      <formula>0.699999</formula>
    </cfRule>
  </conditionalFormatting>
  <conditionalFormatting sqref="J40">
    <cfRule type="cellIs" dxfId="15" priority="14" operator="between">
      <formula>0.9</formula>
      <formula>1</formula>
    </cfRule>
    <cfRule type="cellIs" dxfId="14" priority="15" operator="between">
      <formula>0.7</formula>
      <formula>0.899999</formula>
    </cfRule>
    <cfRule type="cellIs" dxfId="13" priority="16" operator="between">
      <formula>0</formula>
      <formula>0.699999</formula>
    </cfRule>
  </conditionalFormatting>
  <conditionalFormatting sqref="J41">
    <cfRule type="cellIs" dxfId="12" priority="11" operator="between">
      <formula>0.9</formula>
      <formula>1</formula>
    </cfRule>
    <cfRule type="cellIs" dxfId="11" priority="12" operator="between">
      <formula>0.7</formula>
      <formula>0.899999</formula>
    </cfRule>
    <cfRule type="cellIs" dxfId="10" priority="13" operator="between">
      <formula>0</formula>
      <formula>0.699999</formula>
    </cfRule>
  </conditionalFormatting>
  <conditionalFormatting sqref="J55">
    <cfRule type="cellIs" dxfId="9" priority="8" operator="between">
      <formula>0</formula>
      <formula>0.699999999</formula>
    </cfRule>
    <cfRule type="cellIs" dxfId="8" priority="9" operator="between">
      <formula>0.7</formula>
      <formula>0.8999999999</formula>
    </cfRule>
    <cfRule type="cellIs" dxfId="7" priority="10" operator="between">
      <formula>1</formula>
      <formula>0.9</formula>
    </cfRule>
  </conditionalFormatting>
  <conditionalFormatting sqref="J37">
    <cfRule type="cellIs" dxfId="6" priority="5" operator="between">
      <formula>0.9</formula>
      <formula>1</formula>
    </cfRule>
    <cfRule type="cellIs" dxfId="5" priority="6" operator="between">
      <formula>0.7</formula>
      <formula>0.899999</formula>
    </cfRule>
    <cfRule type="cellIs" dxfId="4" priority="7" operator="between">
      <formula>0</formula>
      <formula>0.699999</formula>
    </cfRule>
  </conditionalFormatting>
  <conditionalFormatting sqref="J46:J49">
    <cfRule type="cellIs" dxfId="3" priority="2" operator="between">
      <formula>0.9</formula>
      <formula>1</formula>
    </cfRule>
    <cfRule type="cellIs" dxfId="2" priority="3" operator="between">
      <formula>0.7</formula>
      <formula>0.899999</formula>
    </cfRule>
    <cfRule type="cellIs" dxfId="1" priority="4" operator="between">
      <formula>0</formula>
      <formula>0.699999</formula>
    </cfRule>
  </conditionalFormatting>
  <conditionalFormatting sqref="J58">
    <cfRule type="cellIs" dxfId="0" priority="1" operator="lessThan">
      <formula>"0.89"</formula>
    </cfRule>
  </conditionalFormatting>
  <printOptions horizontalCentered="1"/>
  <pageMargins left="1.1811023622047245" right="0.39370078740157483" top="0.19685039370078741" bottom="0.19685039370078741" header="0.31496062992125984" footer="0.31496062992125984"/>
  <pageSetup paperSize="5" scale="65"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2023</vt:lpstr>
      <vt:lpstr>2024</vt:lpstr>
      <vt:lpstr>'2023'!Títulos_a_imprimir</vt:lpstr>
      <vt:lpstr>'2024'!Títulos_a_imprimir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dcterms:created xsi:type="dcterms:W3CDTF">2025-05-23T19:47:50Z</dcterms:created>
  <dcterms:modified xsi:type="dcterms:W3CDTF">2025-05-23T20:08:10Z</dcterms:modified>
</cp:coreProperties>
</file>